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6C85EB8D-FB9A-479B-A3BB-08202028262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V8" i="4" l="1"/>
  <c r="DL65" i="4"/>
  <c r="AP11" i="4"/>
  <c r="CB11" i="4" s="1"/>
  <c r="BI26" i="4"/>
  <c r="BQ26" i="4"/>
  <c r="BV7" i="4"/>
  <c r="BV9" i="4"/>
  <c r="CA11" i="4"/>
  <c r="CF11" i="4"/>
  <c r="BN10" i="4"/>
  <c r="BK13" i="4"/>
  <c r="BR13" i="4"/>
  <c r="BN8" i="4"/>
  <c r="BN9" i="4"/>
  <c r="BZ11" i="4"/>
  <c r="CK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T5" i="20" l="1"/>
  <c r="N5" i="20"/>
  <c r="B5" i="20" s="1"/>
  <c r="C5" i="20" s="1"/>
  <c r="Q5" i="20"/>
  <c r="G5" i="20" l="1"/>
  <c r="H5" i="20" s="1"/>
  <c r="J5" i="20"/>
  <c r="K5" i="20" s="1"/>
  <c r="D5" i="20"/>
  <c r="E5" i="20" s="1"/>
  <c r="B6" i="1" l="1"/>
  <c r="I6" i="1"/>
  <c r="C6" i="1"/>
  <c r="BG2" i="1" l="1"/>
  <c r="BF2" i="1"/>
  <c r="BH2" i="1" l="1"/>
  <c r="P36" i="20" l="1"/>
  <c r="S36" i="20"/>
  <c r="M36" i="20"/>
  <c r="A36" i="20" s="1"/>
  <c r="P52" i="20"/>
  <c r="S52" i="20"/>
  <c r="M52" i="20"/>
  <c r="A52" i="20" s="1"/>
  <c r="M37" i="20"/>
  <c r="A37" i="20" s="1"/>
  <c r="S37" i="20"/>
  <c r="P37" i="20"/>
  <c r="P8" i="20"/>
  <c r="S8" i="20"/>
  <c r="M8" i="20"/>
  <c r="A8" i="20" s="1"/>
  <c r="M29" i="20"/>
  <c r="A29" i="20" s="1"/>
  <c r="P29" i="20"/>
  <c r="S29" i="20"/>
  <c r="P22" i="20"/>
  <c r="S22" i="20"/>
  <c r="M22" i="20"/>
  <c r="A22" i="20" s="1"/>
  <c r="M31" i="20"/>
  <c r="A31" i="20" s="1"/>
  <c r="P31" i="20"/>
  <c r="S31" i="20"/>
  <c r="S40" i="20"/>
  <c r="P40" i="20"/>
  <c r="M40" i="20"/>
  <c r="A40" i="20" s="1"/>
  <c r="S32" i="20"/>
  <c r="P32" i="20"/>
  <c r="M32" i="20"/>
  <c r="A32" i="20" s="1"/>
  <c r="M15" i="20"/>
  <c r="A15" i="20" s="1"/>
  <c r="P15" i="20"/>
  <c r="S15" i="20"/>
  <c r="M44" i="20"/>
  <c r="A44" i="20" s="1"/>
  <c r="P44" i="20"/>
  <c r="S44" i="20"/>
  <c r="S50" i="20"/>
  <c r="M50" i="20"/>
  <c r="A50" i="20" s="1"/>
  <c r="P50" i="20"/>
  <c r="M20" i="20"/>
  <c r="A20" i="20" s="1"/>
  <c r="P20" i="20"/>
  <c r="S20" i="20"/>
  <c r="M35" i="20"/>
  <c r="A35" i="20" s="1"/>
  <c r="S35" i="20"/>
  <c r="P35" i="20"/>
  <c r="M13" i="20"/>
  <c r="A13" i="20" s="1"/>
  <c r="P13" i="20"/>
  <c r="S13" i="20"/>
  <c r="P19" i="20"/>
  <c r="S19" i="20"/>
  <c r="M19" i="20"/>
  <c r="A19" i="20" s="1"/>
  <c r="M25" i="20"/>
  <c r="A25" i="20" s="1"/>
  <c r="S25" i="20"/>
  <c r="P25" i="20"/>
  <c r="P16" i="20"/>
  <c r="S16" i="20"/>
  <c r="M16" i="20"/>
  <c r="A16" i="20" s="1"/>
  <c r="S38" i="20"/>
  <c r="M38" i="20"/>
  <c r="A38" i="20" s="1"/>
  <c r="P38" i="20"/>
  <c r="P12" i="20"/>
  <c r="S12" i="20"/>
  <c r="M12" i="20"/>
  <c r="A12" i="20" s="1"/>
  <c r="S10" i="20"/>
  <c r="P10" i="20"/>
  <c r="M10" i="20"/>
  <c r="A10" i="20" s="1"/>
  <c r="P54" i="20"/>
  <c r="S54" i="20"/>
  <c r="M54" i="20"/>
  <c r="A54" i="20" s="1"/>
  <c r="S47" i="20"/>
  <c r="M47" i="20"/>
  <c r="A47" i="20" s="1"/>
  <c r="P47" i="20"/>
  <c r="M26" i="20"/>
  <c r="A26" i="20" s="1"/>
  <c r="S26" i="20"/>
  <c r="P26" i="20"/>
  <c r="M18" i="20"/>
  <c r="A18" i="20" s="1"/>
  <c r="P18" i="20"/>
  <c r="S18" i="20"/>
  <c r="S41" i="20"/>
  <c r="M41" i="20"/>
  <c r="A41" i="20" s="1"/>
  <c r="P41" i="20"/>
  <c r="P24" i="20"/>
  <c r="S24" i="20"/>
  <c r="M24" i="20"/>
  <c r="A24" i="20" s="1"/>
  <c r="S33" i="20"/>
  <c r="M33" i="20"/>
  <c r="A33" i="20" s="1"/>
  <c r="P33" i="20"/>
  <c r="M27" i="20"/>
  <c r="A27" i="20" s="1"/>
  <c r="S27" i="20"/>
  <c r="P27" i="20"/>
  <c r="M43" i="20"/>
  <c r="A43" i="20" s="1"/>
  <c r="S43" i="20"/>
  <c r="P43" i="20"/>
  <c r="M17" i="20"/>
  <c r="A17" i="20" s="1"/>
  <c r="P17" i="20"/>
  <c r="S17" i="20"/>
  <c r="M49" i="20"/>
  <c r="A49" i="20" s="1"/>
  <c r="S49" i="20"/>
  <c r="P49" i="20"/>
  <c r="S46" i="20"/>
  <c r="M46" i="20"/>
  <c r="A46" i="20" s="1"/>
  <c r="P46" i="20"/>
  <c r="S39" i="20"/>
  <c r="M39" i="20"/>
  <c r="A39" i="20" s="1"/>
  <c r="P39" i="20"/>
  <c r="S34" i="20"/>
  <c r="M34" i="20"/>
  <c r="A34" i="20" s="1"/>
  <c r="P34" i="20"/>
  <c r="P45" i="20"/>
  <c r="S45" i="20"/>
  <c r="M45" i="20"/>
  <c r="A45" i="20" s="1"/>
  <c r="S11" i="20"/>
  <c r="M11" i="20"/>
  <c r="A11" i="20" s="1"/>
  <c r="P11" i="20"/>
  <c r="S48" i="20"/>
  <c r="M48" i="20"/>
  <c r="A48" i="20" s="1"/>
  <c r="P48" i="20"/>
  <c r="M14" i="20"/>
  <c r="A14" i="20" s="1"/>
  <c r="P14" i="20"/>
  <c r="S14" i="20"/>
  <c r="S21" i="20"/>
  <c r="M21" i="20"/>
  <c r="A21" i="20" s="1"/>
  <c r="P21" i="20"/>
  <c r="P7" i="20"/>
  <c r="S7" i="20"/>
  <c r="M7" i="20"/>
  <c r="A7" i="20" s="1"/>
  <c r="S42" i="20"/>
  <c r="M42" i="20"/>
  <c r="A42" i="20" s="1"/>
  <c r="P42" i="20"/>
  <c r="P53" i="20"/>
  <c r="M53" i="20"/>
  <c r="A53" i="20" s="1"/>
  <c r="S53" i="20"/>
  <c r="S23" i="20"/>
  <c r="P23" i="20"/>
  <c r="M23" i="20"/>
  <c r="A23" i="20" s="1"/>
  <c r="M9" i="20"/>
  <c r="A9" i="20" s="1"/>
  <c r="P9" i="20"/>
  <c r="S9" i="20"/>
  <c r="M30" i="20"/>
  <c r="A30" i="20" s="1"/>
  <c r="S30" i="20"/>
  <c r="P30" i="20"/>
  <c r="P51" i="20"/>
  <c r="S51" i="20"/>
  <c r="M51" i="20"/>
  <c r="A51" i="20" s="1"/>
  <c r="M28" i="20"/>
  <c r="A28" i="20" s="1"/>
  <c r="P28" i="20"/>
  <c r="S28" i="20"/>
  <c r="T31" i="20" l="1"/>
  <c r="Q31" i="20"/>
  <c r="N31" i="20"/>
  <c r="B31" i="20" s="1"/>
  <c r="C31" i="20" s="1"/>
  <c r="D31" i="20" s="1"/>
  <c r="E31" i="20" s="1"/>
  <c r="N34" i="20"/>
  <c r="B34" i="20" s="1"/>
  <c r="C34" i="20" s="1"/>
  <c r="Q34" i="20"/>
  <c r="T34" i="20"/>
  <c r="N39" i="20"/>
  <c r="B39" i="20" s="1"/>
  <c r="C39" i="20" s="1"/>
  <c r="Q39" i="20"/>
  <c r="T39" i="20"/>
  <c r="N53" i="20"/>
  <c r="B53" i="20" s="1"/>
  <c r="C53" i="20" s="1"/>
  <c r="Q53" i="20"/>
  <c r="T53" i="20"/>
  <c r="T46" i="20"/>
  <c r="Q46" i="20"/>
  <c r="N46" i="20"/>
  <c r="B46" i="20" s="1"/>
  <c r="C46" i="20" s="1"/>
  <c r="T45" i="20"/>
  <c r="N45" i="20"/>
  <c r="B45" i="20" s="1"/>
  <c r="C45" i="20" s="1"/>
  <c r="Q45" i="20"/>
  <c r="T42" i="20"/>
  <c r="Q42" i="20"/>
  <c r="N42" i="20"/>
  <c r="B42" i="20" s="1"/>
  <c r="C42" i="20" s="1"/>
  <c r="Q54" i="20"/>
  <c r="T54" i="20"/>
  <c r="N54" i="20"/>
  <c r="B54" i="20" s="1"/>
  <c r="C54" i="20" s="1"/>
  <c r="N43" i="20"/>
  <c r="B43" i="20" s="1"/>
  <c r="C43" i="20" s="1"/>
  <c r="Q43" i="20"/>
  <c r="T43" i="20"/>
  <c r="Q36" i="20"/>
  <c r="T36" i="20"/>
  <c r="N36" i="20"/>
  <c r="B36" i="20" s="1"/>
  <c r="C36" i="20" s="1"/>
  <c r="T47" i="20"/>
  <c r="Q47" i="20"/>
  <c r="N47" i="20"/>
  <c r="B47" i="20" s="1"/>
  <c r="C47" i="20" s="1"/>
  <c r="T37" i="20"/>
  <c r="N37" i="20"/>
  <c r="B37" i="20" s="1"/>
  <c r="C37" i="20" s="1"/>
  <c r="Q37" i="20"/>
  <c r="T48" i="20"/>
  <c r="Q48" i="20"/>
  <c r="N48" i="20"/>
  <c r="B48" i="20" s="1"/>
  <c r="C48" i="20" s="1"/>
  <c r="N38" i="20"/>
  <c r="B38" i="20" s="1"/>
  <c r="C38" i="20" s="1"/>
  <c r="Q38" i="20"/>
  <c r="T38" i="20"/>
  <c r="T51" i="20"/>
  <c r="Q51" i="20"/>
  <c r="N51" i="20"/>
  <c r="B51" i="20" s="1"/>
  <c r="C51" i="20" s="1"/>
  <c r="T41" i="20"/>
  <c r="Q41" i="20"/>
  <c r="N41" i="20"/>
  <c r="B41" i="20" s="1"/>
  <c r="C41" i="20" s="1"/>
  <c r="Q50" i="20"/>
  <c r="N50" i="20"/>
  <c r="B50" i="20" s="1"/>
  <c r="C50" i="20" s="1"/>
  <c r="T50" i="20"/>
  <c r="Q40" i="20"/>
  <c r="N40" i="20"/>
  <c r="B40" i="20" s="1"/>
  <c r="C40" i="20" s="1"/>
  <c r="T40" i="20"/>
  <c r="N35" i="20"/>
  <c r="B35" i="20" s="1"/>
  <c r="C35" i="20" s="1"/>
  <c r="Q35" i="20"/>
  <c r="T35" i="20"/>
  <c r="Q52" i="20"/>
  <c r="T52" i="20"/>
  <c r="N52" i="20"/>
  <c r="B52" i="20" s="1"/>
  <c r="C52" i="20" s="1"/>
  <c r="T32" i="20"/>
  <c r="N32" i="20"/>
  <c r="B32" i="20" s="1"/>
  <c r="C32" i="20" s="1"/>
  <c r="Q32" i="20"/>
  <c r="Q49" i="20"/>
  <c r="T49" i="20"/>
  <c r="N49" i="20"/>
  <c r="B49" i="20" s="1"/>
  <c r="C49" i="20" s="1"/>
  <c r="Q44" i="20"/>
  <c r="T44" i="20"/>
  <c r="N44" i="20"/>
  <c r="B44" i="20" s="1"/>
  <c r="C44" i="20" s="1"/>
  <c r="G31" i="20" l="1"/>
  <c r="H31" i="20" s="1"/>
  <c r="J31" i="20"/>
  <c r="K31" i="20" s="1"/>
  <c r="K37" i="20"/>
  <c r="D37" i="20"/>
  <c r="E37" i="20" s="1"/>
  <c r="J37" i="20"/>
  <c r="G37" i="20"/>
  <c r="H37" i="20" s="1"/>
  <c r="J35" i="20"/>
  <c r="K35" i="20" s="1"/>
  <c r="D35" i="20"/>
  <c r="E35" i="20" s="1"/>
  <c r="G35" i="20"/>
  <c r="H35" i="20" s="1"/>
  <c r="E50" i="20"/>
  <c r="J50" i="20"/>
  <c r="K50" i="20"/>
  <c r="G50" i="20"/>
  <c r="D50" i="20"/>
  <c r="H50" i="20"/>
  <c r="G53" i="20"/>
  <c r="D53" i="20"/>
  <c r="H53" i="20"/>
  <c r="K53" i="20"/>
  <c r="J53" i="20"/>
  <c r="E53" i="20"/>
  <c r="H49" i="20"/>
  <c r="K49" i="20"/>
  <c r="E49" i="20"/>
  <c r="D49" i="20"/>
  <c r="J49" i="20"/>
  <c r="G49" i="20"/>
  <c r="D32" i="20"/>
  <c r="E32" i="20" s="1"/>
  <c r="G32" i="20"/>
  <c r="H32" i="20" s="1"/>
  <c r="J32" i="20"/>
  <c r="K32" i="20" s="1"/>
  <c r="J47" i="20"/>
  <c r="E47" i="20"/>
  <c r="G47" i="20"/>
  <c r="D47" i="20"/>
  <c r="H47" i="20"/>
  <c r="K47" i="20"/>
  <c r="G43" i="20"/>
  <c r="H43" i="20" s="1"/>
  <c r="D43" i="20"/>
  <c r="E43" i="20" s="1"/>
  <c r="J43" i="20"/>
  <c r="K43" i="20" s="1"/>
  <c r="J45" i="20"/>
  <c r="H45" i="20"/>
  <c r="E45" i="20"/>
  <c r="G45" i="20"/>
  <c r="D45" i="20"/>
  <c r="K45" i="20"/>
  <c r="J41" i="20"/>
  <c r="D41" i="20"/>
  <c r="G41" i="20"/>
  <c r="H41" i="20" s="1"/>
  <c r="K41" i="20"/>
  <c r="E41" i="20"/>
  <c r="D38" i="20"/>
  <c r="E38" i="20" s="1"/>
  <c r="G38" i="20"/>
  <c r="H38" i="20" s="1"/>
  <c r="K38" i="20"/>
  <c r="J38" i="20"/>
  <c r="D54" i="20"/>
  <c r="H54" i="20"/>
  <c r="G54" i="20"/>
  <c r="K54" i="20"/>
  <c r="E54" i="20"/>
  <c r="J54" i="20"/>
  <c r="D52" i="20"/>
  <c r="K52" i="20"/>
  <c r="H52" i="20"/>
  <c r="J52" i="20"/>
  <c r="E52" i="20"/>
  <c r="G52" i="20"/>
  <c r="J48" i="20"/>
  <c r="D48" i="20"/>
  <c r="K48" i="20"/>
  <c r="G48" i="20"/>
  <c r="H48" i="20"/>
  <c r="E48" i="20"/>
  <c r="J46" i="20"/>
  <c r="E46" i="20"/>
  <c r="K46" i="20"/>
  <c r="H46" i="20"/>
  <c r="G46" i="20"/>
  <c r="D46" i="20"/>
  <c r="J39" i="20"/>
  <c r="K39" i="20" s="1"/>
  <c r="G39" i="20"/>
  <c r="H39" i="20" s="1"/>
  <c r="D39" i="20"/>
  <c r="E39" i="20" s="1"/>
  <c r="G40" i="20"/>
  <c r="H40" i="20" s="1"/>
  <c r="D40" i="20"/>
  <c r="E40" i="20" s="1"/>
  <c r="J40" i="20"/>
  <c r="K40" i="20" s="1"/>
  <c r="D36" i="20"/>
  <c r="E36" i="20" s="1"/>
  <c r="G36" i="20"/>
  <c r="H36" i="20" s="1"/>
  <c r="J36" i="20"/>
  <c r="K36" i="20" s="1"/>
  <c r="G51" i="20"/>
  <c r="E51" i="20"/>
  <c r="H51" i="20"/>
  <c r="K51" i="20"/>
  <c r="J51" i="20"/>
  <c r="D51" i="20"/>
  <c r="J42" i="20"/>
  <c r="K42" i="20" s="1"/>
  <c r="D42" i="20"/>
  <c r="E42" i="20" s="1"/>
  <c r="G42" i="20"/>
  <c r="H42" i="20" s="1"/>
  <c r="D44" i="20"/>
  <c r="J44" i="20"/>
  <c r="E44" i="20"/>
  <c r="K44" i="20"/>
  <c r="H44" i="20"/>
  <c r="G44" i="20"/>
  <c r="G34" i="20"/>
  <c r="H34" i="20" s="1"/>
  <c r="J34" i="20"/>
  <c r="K34" i="20" s="1"/>
  <c r="D34" i="20"/>
  <c r="E34" i="20" s="1"/>
  <c r="Q20" i="20" l="1"/>
  <c r="T20" i="20"/>
  <c r="N20" i="20"/>
  <c r="B20" i="20" s="1"/>
  <c r="C20" i="20" s="1"/>
  <c r="J20" i="20" s="1"/>
  <c r="K20" i="20" s="1"/>
  <c r="N12" i="20"/>
  <c r="B12" i="20" s="1"/>
  <c r="C12" i="20" s="1"/>
  <c r="Q12" i="20"/>
  <c r="T12" i="20"/>
  <c r="Q26" i="20"/>
  <c r="N26" i="20"/>
  <c r="B26" i="20" s="1"/>
  <c r="C26" i="20" s="1"/>
  <c r="T26" i="20"/>
  <c r="T21" i="20"/>
  <c r="N21" i="20"/>
  <c r="B21" i="20" s="1"/>
  <c r="C21" i="20" s="1"/>
  <c r="Q21" i="20"/>
  <c r="N33" i="20"/>
  <c r="B33" i="20" s="1"/>
  <c r="C33" i="20" s="1"/>
  <c r="Q33" i="20"/>
  <c r="T33" i="20"/>
  <c r="T24" i="20"/>
  <c r="Q24" i="20"/>
  <c r="N24" i="20"/>
  <c r="B24" i="20" s="1"/>
  <c r="C24" i="20" s="1"/>
  <c r="Q19" i="20"/>
  <c r="T19" i="20"/>
  <c r="N19" i="20"/>
  <c r="B19" i="20" s="1"/>
  <c r="C19" i="20" s="1"/>
  <c r="T25" i="20"/>
  <c r="Q25" i="20"/>
  <c r="N25" i="20"/>
  <c r="B25" i="20" s="1"/>
  <c r="C25" i="20" s="1"/>
  <c r="Q29" i="20"/>
  <c r="N29" i="20"/>
  <c r="B29" i="20" s="1"/>
  <c r="C29" i="20" s="1"/>
  <c r="T29" i="20"/>
  <c r="T30" i="20"/>
  <c r="N30" i="20"/>
  <c r="B30" i="20" s="1"/>
  <c r="C30" i="20" s="1"/>
  <c r="Q30" i="20"/>
  <c r="Q9" i="20"/>
  <c r="N9" i="20"/>
  <c r="B9" i="20" s="1"/>
  <c r="C9" i="20" s="1"/>
  <c r="T9" i="20"/>
  <c r="Q16" i="20"/>
  <c r="T16" i="20"/>
  <c r="N16" i="20"/>
  <c r="B16" i="20" s="1"/>
  <c r="C16" i="20" s="1"/>
  <c r="Q18" i="20"/>
  <c r="N18" i="20"/>
  <c r="B18" i="20" s="1"/>
  <c r="C18" i="20" s="1"/>
  <c r="T18" i="20"/>
  <c r="N15" i="20"/>
  <c r="B15" i="20" s="1"/>
  <c r="C15" i="20" s="1"/>
  <c r="T15" i="20"/>
  <c r="Q15" i="20"/>
  <c r="Q17" i="20"/>
  <c r="T17" i="20"/>
  <c r="N17" i="20"/>
  <c r="B17" i="20" s="1"/>
  <c r="C17" i="20" s="1"/>
  <c r="T23" i="20"/>
  <c r="Q23" i="20"/>
  <c r="N23" i="20"/>
  <c r="B23" i="20" s="1"/>
  <c r="C23" i="20" s="1"/>
  <c r="Q10" i="20"/>
  <c r="N10" i="20"/>
  <c r="B10" i="20" s="1"/>
  <c r="C10" i="20" s="1"/>
  <c r="T10" i="20"/>
  <c r="T14" i="20"/>
  <c r="N14" i="20"/>
  <c r="B14" i="20" s="1"/>
  <c r="C14" i="20" s="1"/>
  <c r="Q14" i="20"/>
  <c r="Q28" i="20"/>
  <c r="T28" i="20"/>
  <c r="N28" i="20"/>
  <c r="B28" i="20" s="1"/>
  <c r="C28" i="20" s="1"/>
  <c r="T8" i="20"/>
  <c r="N8" i="20"/>
  <c r="B8" i="20" s="1"/>
  <c r="C8" i="20" s="1"/>
  <c r="Q8" i="20"/>
  <c r="T22" i="20"/>
  <c r="N22" i="20"/>
  <c r="B22" i="20" s="1"/>
  <c r="C22" i="20" s="1"/>
  <c r="Q22" i="20"/>
  <c r="Q7" i="20"/>
  <c r="N7" i="20"/>
  <c r="B7" i="20" s="1"/>
  <c r="C7" i="20" s="1"/>
  <c r="T7" i="20"/>
  <c r="Q13" i="20"/>
  <c r="T13" i="20"/>
  <c r="N13" i="20"/>
  <c r="B13" i="20" s="1"/>
  <c r="C13" i="20" s="1"/>
  <c r="D20" i="20"/>
  <c r="E20" i="20" s="1"/>
  <c r="N11" i="20"/>
  <c r="B11" i="20" s="1"/>
  <c r="C11" i="20" s="1"/>
  <c r="Q11" i="20"/>
  <c r="T11" i="20"/>
  <c r="T27" i="20"/>
  <c r="N27" i="20"/>
  <c r="B27" i="20" s="1"/>
  <c r="C27" i="20" s="1"/>
  <c r="Q27" i="20"/>
  <c r="G20" i="20" l="1"/>
  <c r="H20" i="20" s="1"/>
  <c r="D22" i="20"/>
  <c r="E22" i="20" s="1"/>
  <c r="G22" i="20"/>
  <c r="H22" i="20" s="1"/>
  <c r="J22" i="20"/>
  <c r="K22" i="20" s="1"/>
  <c r="D29" i="20"/>
  <c r="E29" i="20" s="1"/>
  <c r="J29" i="20"/>
  <c r="K29" i="20" s="1"/>
  <c r="G29" i="20"/>
  <c r="H29" i="20" s="1"/>
  <c r="D24" i="20"/>
  <c r="E24" i="20" s="1"/>
  <c r="J24" i="20"/>
  <c r="K24" i="20" s="1"/>
  <c r="G24" i="20"/>
  <c r="H24" i="20" s="1"/>
  <c r="G21" i="20"/>
  <c r="H21" i="20" s="1"/>
  <c r="D21" i="20"/>
  <c r="E21" i="20" s="1"/>
  <c r="J21" i="20"/>
  <c r="K21" i="20" s="1"/>
  <c r="G27" i="20"/>
  <c r="H27" i="20" s="1"/>
  <c r="J27" i="20"/>
  <c r="K27" i="20" s="1"/>
  <c r="D27" i="20"/>
  <c r="E27" i="20" s="1"/>
  <c r="G13" i="20"/>
  <c r="H13" i="20" s="1"/>
  <c r="J13" i="20"/>
  <c r="K13" i="20" s="1"/>
  <c r="D13" i="20"/>
  <c r="E13" i="20" s="1"/>
  <c r="G23" i="20"/>
  <c r="H23" i="20" s="1"/>
  <c r="D23" i="20"/>
  <c r="E23" i="20" s="1"/>
  <c r="J23" i="20"/>
  <c r="K23" i="20" s="1"/>
  <c r="D15" i="20"/>
  <c r="E15" i="20" s="1"/>
  <c r="J15" i="20"/>
  <c r="K15" i="20" s="1"/>
  <c r="G15" i="20"/>
  <c r="H15" i="20" s="1"/>
  <c r="J14" i="20"/>
  <c r="K14" i="20" s="1"/>
  <c r="G14" i="20"/>
  <c r="H14" i="20" s="1"/>
  <c r="D14" i="20"/>
  <c r="E14" i="20" s="1"/>
  <c r="G9" i="20"/>
  <c r="H9" i="20" s="1"/>
  <c r="J9" i="20"/>
  <c r="K9" i="20" s="1"/>
  <c r="D9" i="20"/>
  <c r="E9" i="20" s="1"/>
  <c r="G25" i="20"/>
  <c r="H25" i="20" s="1"/>
  <c r="D25" i="20"/>
  <c r="E25" i="20" s="1"/>
  <c r="J25" i="20"/>
  <c r="K25" i="20" s="1"/>
  <c r="J8" i="20"/>
  <c r="K8" i="20" s="1"/>
  <c r="G8" i="20"/>
  <c r="H8" i="20" s="1"/>
  <c r="D8" i="20"/>
  <c r="E8" i="20" s="1"/>
  <c r="G26" i="20"/>
  <c r="H26" i="20" s="1"/>
  <c r="J26" i="20"/>
  <c r="K26" i="20" s="1"/>
  <c r="D26" i="20"/>
  <c r="E26" i="20" s="1"/>
  <c r="G17" i="20"/>
  <c r="H17" i="20" s="1"/>
  <c r="D17" i="20"/>
  <c r="E17" i="20" s="1"/>
  <c r="J17" i="20"/>
  <c r="K17" i="20" s="1"/>
  <c r="J18" i="20"/>
  <c r="K18" i="20" s="1"/>
  <c r="D18" i="20"/>
  <c r="G18" i="20"/>
  <c r="H18" i="20" s="1"/>
  <c r="E18" i="20"/>
  <c r="J11" i="20"/>
  <c r="K11" i="20" s="1"/>
  <c r="G11" i="20"/>
  <c r="H11" i="20" s="1"/>
  <c r="D11" i="20"/>
  <c r="E11" i="20" s="1"/>
  <c r="D7" i="20"/>
  <c r="G7" i="20"/>
  <c r="H7" i="20" s="1"/>
  <c r="E7" i="20"/>
  <c r="J7" i="20"/>
  <c r="K7" i="20" s="1"/>
  <c r="J10" i="20"/>
  <c r="K10" i="20" s="1"/>
  <c r="G10" i="20"/>
  <c r="H10" i="20" s="1"/>
  <c r="D10" i="20"/>
  <c r="E10" i="20" s="1"/>
  <c r="J30" i="20"/>
  <c r="K30" i="20" s="1"/>
  <c r="G30" i="20"/>
  <c r="H30" i="20" s="1"/>
  <c r="D30" i="20"/>
  <c r="E30" i="20" s="1"/>
  <c r="D19" i="20"/>
  <c r="E19" i="20" s="1"/>
  <c r="G19" i="20"/>
  <c r="H19" i="20" s="1"/>
  <c r="J19" i="20"/>
  <c r="K19" i="20" s="1"/>
  <c r="D33" i="20"/>
  <c r="E33" i="20" s="1"/>
  <c r="G33" i="20"/>
  <c r="H33" i="20" s="1"/>
  <c r="K33" i="20"/>
  <c r="J33" i="20"/>
  <c r="D28" i="20"/>
  <c r="E28" i="20" s="1"/>
  <c r="G28" i="20"/>
  <c r="H28" i="20" s="1"/>
  <c r="J28" i="20"/>
  <c r="K28" i="20" s="1"/>
  <c r="G16" i="20"/>
  <c r="H16" i="20" s="1"/>
  <c r="D16" i="20"/>
  <c r="E16" i="20" s="1"/>
  <c r="J16" i="20"/>
  <c r="K16" i="20" s="1"/>
  <c r="J12" i="20"/>
  <c r="K12" i="20" s="1"/>
  <c r="G12" i="20"/>
  <c r="H12" i="20" s="1"/>
  <c r="D12" i="20"/>
  <c r="E12" i="20" s="1"/>
  <c r="K2" i="20" l="1"/>
  <c r="E2" i="20"/>
  <c r="H2" i="20"/>
</calcChain>
</file>

<file path=xl/sharedStrings.xml><?xml version="1.0" encoding="utf-8"?>
<sst xmlns="http://schemas.openxmlformats.org/spreadsheetml/2006/main" count="83" uniqueCount="45">
  <si>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</si>
  <si>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</si>
  <si>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</si>
  <si>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</si>
  <si>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</si>
  <si>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</si>
  <si>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</si>
  <si>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</si>
  <si>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</si>
  <si>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</si>
  <si>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</si>
  <si>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</si>
  <si>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</si>
  <si>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</si>
  <si>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</si>
  <si>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</si>
  <si>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</si>
  <si>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</si>
  <si>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</si>
  <si>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</si>
  <si>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</si>
  <si>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</si>
  <si>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</si>
  <si>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</si>
  <si>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</si>
  <si>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</si>
  <si>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</si>
  <si>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</si>
  <si>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</si>
  <si>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</si>
  <si>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</si>
  <si>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</si>
  <si>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</si>
  <si>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</si>
  <si>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</si>
  <si>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</si>
  <si>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</si>
  <si>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Krn.</t>
  </si>
  <si>
    <t>U15</t>
  </si>
  <si>
    <t>Kubný Max</t>
  </si>
  <si>
    <t>ř.ř.</t>
  </si>
  <si>
    <t>Kolbasa Lukáš</t>
  </si>
  <si>
    <t>Bradáč Daniel</t>
  </si>
  <si>
    <t>Nivn.</t>
  </si>
  <si>
    <t>Uher Samuel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</si>
</sst>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VI. Ročník Memoriálu Václava Hromčíka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Nivnice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16.11.2024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U15 62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Kolbasa Lukáš</v>
      </c>
      <c r="C10" s="21" t="str">
        <f>'Tabulka kvalifikace'!DU7</f>
        <v>Krn.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Kubný Max</v>
      </c>
      <c r="C11" s="21" t="str">
        <f>'Tabulka kvalifikace'!DU8</f>
        <v>Krn.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Bradáč Daniel</v>
      </c>
      <c r="C12" s="21" t="str">
        <f>'Tabulka kvalifikace'!DU9</f>
        <v>Nivn.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Uher Samuel</v>
      </c>
      <c r="C13" s="21" t="str">
        <f>'Tabulka kvalifikace'!DU10</f>
        <v>Nivn.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VI. Ročník Memoriálu Václava Hromčíka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Nivnice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16.11.2024 </v>
      </c>
      <c r="E4" s="53" t="str">
        <f>CONCATENATE([1]List1!$A$5)</f>
        <v>Hmotnost:</v>
      </c>
      <c r="F4" s="138" t="str">
        <f>IF(Z23=1,(CONCATENATE(AA6," ",L4," kg")),T27)</f>
        <v>U15 62 kg</v>
      </c>
      <c r="G4" s="138"/>
      <c r="H4" s="53" t="str">
        <f>CONCATENATE([1]List1!$A$6)</f>
        <v>styl:</v>
      </c>
      <c r="I4" s="54" t="str">
        <f>O12</f>
        <v>ř.ř.</v>
      </c>
      <c r="K4" s="38" t="str">
        <f>$E$4</f>
        <v>Hmotnost:</v>
      </c>
      <c r="L4" s="57">
        <f>C7</f>
        <v>62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U15</v>
      </c>
      <c r="C6" s="68">
        <f>'[3]Rozdělení do hmotností'!$C$69</f>
        <v>57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U15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38</v>
      </c>
      <c r="C7" s="62">
        <v>62</v>
      </c>
      <c r="D7" s="63" t="s">
        <v>39</v>
      </c>
      <c r="E7" s="10" t="s">
        <v>37</v>
      </c>
      <c r="F7" s="9">
        <v>2010</v>
      </c>
      <c r="G7" s="64">
        <v>2</v>
      </c>
      <c r="H7" s="65">
        <v>60.8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>x</v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38</v>
      </c>
      <c r="C8" s="64">
        <v>62</v>
      </c>
      <c r="D8" s="63" t="s">
        <v>41</v>
      </c>
      <c r="E8" s="10" t="s">
        <v>37</v>
      </c>
      <c r="F8" s="9">
        <v>2010</v>
      </c>
      <c r="G8" s="64">
        <v>15</v>
      </c>
      <c r="H8" s="65">
        <v>61.9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/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38</v>
      </c>
      <c r="C9" s="62">
        <v>62</v>
      </c>
      <c r="D9" s="63" t="s">
        <v>42</v>
      </c>
      <c r="E9" s="10" t="s">
        <v>43</v>
      </c>
      <c r="F9" s="9">
        <v>2010</v>
      </c>
      <c r="G9" s="64">
        <v>39</v>
      </c>
      <c r="H9" s="65">
        <v>61.8</v>
      </c>
      <c r="I9" s="58" t="s">
        <v>40</v>
      </c>
      <c r="K9" s="38" t="str">
        <f>[1]List1!$B$112</f>
        <v>U17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U17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38</v>
      </c>
      <c r="C10" s="86">
        <v>62</v>
      </c>
      <c r="D10" s="63" t="s">
        <v>44</v>
      </c>
      <c r="E10" s="10" t="s">
        <v>43</v>
      </c>
      <c r="F10" s="34">
        <v>2010</v>
      </c>
      <c r="G10" s="86">
        <v>42</v>
      </c>
      <c r="H10" s="87">
        <v>62</v>
      </c>
      <c r="I10" s="88" t="s">
        <v>40</v>
      </c>
      <c r="K10" s="49" t="str">
        <f>[1]List1!$B$111</f>
        <v>U15</v>
      </c>
      <c r="L10" s="50" t="str">
        <f t="shared" si="0"/>
        <v>x</v>
      </c>
      <c r="N10" s="38" t="str">
        <f>X10</f>
        <v>výsledky</v>
      </c>
      <c r="O10" s="38" t="str">
        <f>IF(AA23&gt;0,$T$33,(Y12))</f>
        <v>OK</v>
      </c>
      <c r="U10" s="33">
        <f>IF(L10="x",1,"")</f>
        <v>1</v>
      </c>
      <c r="V10" s="33">
        <f t="shared" si="1"/>
        <v>1</v>
      </c>
      <c r="X10" s="36" t="str">
        <f>$T$23</f>
        <v>výsledky</v>
      </c>
      <c r="Y10" s="33">
        <f>Y7+Y8</f>
        <v>1</v>
      </c>
      <c r="Z10" s="1">
        <f t="shared" si="2"/>
        <v>1</v>
      </c>
      <c r="AA10" t="str">
        <f t="shared" si="3"/>
        <v>U15</v>
      </c>
      <c r="AB10" s="36" t="str">
        <f>[1]List1!$A$111</f>
        <v>U15</v>
      </c>
      <c r="AC10" t="str">
        <f t="shared" si="4"/>
        <v>U15</v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ř.ř.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1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Nivnice,  16.11.2024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M67" sqref="M67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VI. Ročník Memoriálu Václava Hromčíka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Nivnice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16.11.2024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U15 62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ř.ř.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Kubný Max</v>
      </c>
      <c r="B7" s="179" t="str">
        <f>IF('Vážní listina'!D7="","",'Vážní listina'!E7)</f>
        <v>Krn.</v>
      </c>
      <c r="C7" s="162"/>
      <c r="D7" s="181">
        <f>'Vážní listina'!A7</f>
        <v>1</v>
      </c>
      <c r="E7" s="168">
        <v>2</v>
      </c>
      <c r="F7" s="25">
        <v>0</v>
      </c>
      <c r="G7" s="26"/>
      <c r="H7" s="168">
        <v>3</v>
      </c>
      <c r="I7" s="25">
        <v>5</v>
      </c>
      <c r="J7" s="26"/>
      <c r="K7" s="168">
        <v>4</v>
      </c>
      <c r="L7" s="25">
        <v>4</v>
      </c>
      <c r="M7" s="26"/>
      <c r="N7" s="168"/>
      <c r="O7" s="25"/>
      <c r="P7" s="26"/>
      <c r="Q7" s="168"/>
      <c r="R7" s="25"/>
      <c r="S7" s="26"/>
      <c r="T7" s="197">
        <f>F7+I7+L7+O7+R7</f>
        <v>9</v>
      </c>
      <c r="U7" s="198">
        <f>F8+I8+L8+O8+R8</f>
        <v>18</v>
      </c>
      <c r="V7" s="170">
        <f>G7+J7+M7+P7+S7</f>
        <v>0</v>
      </c>
      <c r="W7" s="167">
        <f>CU7</f>
        <v>2</v>
      </c>
      <c r="AJ7" s="33">
        <f>D7</f>
        <v>1</v>
      </c>
      <c r="AK7" s="33">
        <f>F7</f>
        <v>0</v>
      </c>
      <c r="AL7" s="33">
        <f>$F$8</f>
        <v>0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0</v>
      </c>
      <c r="AS7" s="33">
        <f>I7</f>
        <v>5</v>
      </c>
      <c r="AT7" s="33">
        <f>I8</f>
        <v>2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4</v>
      </c>
      <c r="BB7" s="33">
        <f>L8</f>
        <v>16</v>
      </c>
      <c r="BC7" s="33">
        <f>IF($L$7=5,1,0)</f>
        <v>0</v>
      </c>
      <c r="BD7" s="33">
        <f>IF($L$7=4,1,0)</f>
        <v>1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1</v>
      </c>
      <c r="BZ7" s="33">
        <f t="shared" si="0"/>
        <v>1</v>
      </c>
      <c r="CA7" s="33">
        <f t="shared" si="0"/>
        <v>0</v>
      </c>
      <c r="CB7" s="33">
        <f t="shared" si="0"/>
        <v>2</v>
      </c>
      <c r="CD7" s="33">
        <f>BQ7+BI7+BA7+AS7+AK7</f>
        <v>9</v>
      </c>
      <c r="CE7" s="33">
        <f>U7</f>
        <v>18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1209111800.8099999</v>
      </c>
      <c r="CM7" s="132">
        <f>IF(CH7=9,$CM$2,(LARGE($CK$7:$CK$11,AJ7)))</f>
        <v>1315301900.72</v>
      </c>
      <c r="CN7" s="33">
        <f>LEN(CM7)</f>
        <v>13</v>
      </c>
      <c r="CO7" s="33">
        <f>VALUE(MID(CM7,CN7,1))</f>
        <v>2</v>
      </c>
      <c r="CP7" s="33">
        <v>1</v>
      </c>
      <c r="CQ7" s="33">
        <f>IF(CO7=0,$CQ$2,(CO7*100+CP7))</f>
        <v>201</v>
      </c>
      <c r="CR7" s="33">
        <f>SMALL($CQ$7:$CQ$11,CP7)</f>
        <v>102</v>
      </c>
      <c r="CS7" s="33">
        <f>LEN(CR7)</f>
        <v>3</v>
      </c>
      <c r="CT7" s="33">
        <f>VALUE(MID(CR7,CS7,1))</f>
        <v>2</v>
      </c>
      <c r="CU7" s="33">
        <f>IF($DR$4=0,"",CT7)</f>
        <v>2</v>
      </c>
      <c r="CV7" s="33">
        <f>CT7</f>
        <v>2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12</v>
      </c>
      <c r="DG7" s="33">
        <f>LEN(DF7)</f>
        <v>2</v>
      </c>
      <c r="DH7" s="33">
        <f>VALUE(MID(DF7,DG7,1))</f>
        <v>2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Kubný Max</v>
      </c>
      <c r="DR7" s="38" t="str">
        <f>B7</f>
        <v>Krn.</v>
      </c>
      <c r="DS7" s="33">
        <f>IF($DR$4=0,"",(IF((DC7)=0,"",DB7)))</f>
        <v>1</v>
      </c>
      <c r="DT7" s="36" t="str">
        <f>IF($DR$4=0,"",(IF(DQ7=0,"",(INDEX($DQ$7:$DQ$11,DH7)))))</f>
        <v>Kolbasa Lukáš</v>
      </c>
      <c r="DU7" s="36" t="str">
        <f>IF($DR$4=0,"",(IF(DQ7=0,"",(INDEX($DR$7:$DR$11,DH7)))))</f>
        <v>Krn.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0</v>
      </c>
      <c r="G8" s="73"/>
      <c r="H8" s="169"/>
      <c r="I8" s="72">
        <v>2</v>
      </c>
      <c r="J8" s="73"/>
      <c r="K8" s="169"/>
      <c r="L8" s="72">
        <v>16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1</v>
      </c>
      <c r="Z8" s="33">
        <f>AN7+AV7+BD7+BL7+BT7</f>
        <v>1</v>
      </c>
      <c r="AA8" s="33">
        <f>AO7+AW7+BE7+BM7+BU7</f>
        <v>0</v>
      </c>
      <c r="AC8" s="33">
        <f>Y8+Z8+AA8</f>
        <v>2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11</v>
      </c>
      <c r="AH8" s="33">
        <f>AG8*100</f>
        <v>1100</v>
      </c>
      <c r="AJ8" s="33">
        <f>D9</f>
        <v>2</v>
      </c>
      <c r="AK8" s="33">
        <f>F9</f>
        <v>5</v>
      </c>
      <c r="AL8" s="33">
        <f>$F$10</f>
        <v>9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5</v>
      </c>
      <c r="AT8" s="33">
        <f>I10</f>
        <v>6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5</v>
      </c>
      <c r="BB8" s="33">
        <f>L10</f>
        <v>4</v>
      </c>
      <c r="BC8" s="33">
        <f>IF($L$9=5,1,0)</f>
        <v>1</v>
      </c>
      <c r="BD8" s="33">
        <f>IF($L$9=4,1,0)</f>
        <v>0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3</v>
      </c>
      <c r="BZ8" s="33">
        <f t="shared" si="0"/>
        <v>0</v>
      </c>
      <c r="CA8" s="33">
        <f t="shared" si="0"/>
        <v>0</v>
      </c>
      <c r="CB8" s="33">
        <f t="shared" si="0"/>
        <v>3</v>
      </c>
      <c r="CD8" s="33">
        <f>BQ8+BI8+BA8+AS8+AK8</f>
        <v>15</v>
      </c>
      <c r="CE8" s="33">
        <f>U9</f>
        <v>19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1315301900.72</v>
      </c>
      <c r="CM8" s="132">
        <f t="shared" ref="CM8:CM11" si="8">IF(CH8=9,$CM$2,(LARGE($CK$7:$CK$11,AJ8)))</f>
        <v>1209111800.8099999</v>
      </c>
      <c r="CN8" s="33">
        <f t="shared" ref="CN8:CN11" si="9">LEN(CM8)</f>
        <v>13</v>
      </c>
      <c r="CO8" s="33">
        <f t="shared" ref="CO8:CO11" si="10">VALUE(MID(CM8,CN8,1))</f>
        <v>1</v>
      </c>
      <c r="CP8" s="33">
        <v>2</v>
      </c>
      <c r="CQ8" s="33">
        <f t="shared" ref="CQ8:CQ11" si="11">IF(CO8=0,$CQ$2,(CO8*100+CP8))</f>
        <v>102</v>
      </c>
      <c r="CR8" s="33">
        <f t="shared" ref="CR8:CR11" si="12">SMALL($CQ$7:$CQ$11,CP8)</f>
        <v>201</v>
      </c>
      <c r="CS8" s="33">
        <f t="shared" ref="CS8:CS11" si="13">LEN(CR8)</f>
        <v>3</v>
      </c>
      <c r="CT8" s="33">
        <f t="shared" ref="CT8:CT11" si="14">VALUE(MID(CR8,CS8,1))</f>
        <v>1</v>
      </c>
      <c r="CU8" s="33">
        <f t="shared" ref="CU8:CU11" si="15">IF($DR$4=0,"",CT8)</f>
        <v>1</v>
      </c>
      <c r="DB8" s="33">
        <v>2</v>
      </c>
      <c r="DC8" s="33">
        <f>W9</f>
        <v>1</v>
      </c>
      <c r="DD8" s="33">
        <f>D9</f>
        <v>2</v>
      </c>
      <c r="DE8" s="33">
        <f t="shared" ref="DE8:DE11" si="16">IF(DC8=0,$DD$4,(DC8*10+DD8))</f>
        <v>12</v>
      </c>
      <c r="DF8" s="33">
        <f t="shared" ref="DF8:DF11" si="17">SMALL(($DE$7:$DE$11),DB8)</f>
        <v>21</v>
      </c>
      <c r="DG8" s="33">
        <f t="shared" ref="DG8:DG11" si="18">LEN(DF8)</f>
        <v>2</v>
      </c>
      <c r="DH8" s="33">
        <f t="shared" ref="DH8:DH11" si="19">VALUE(MID(DF8,DG8,1))</f>
        <v>1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Kolbasa Lukáš</v>
      </c>
      <c r="DR8" s="38" t="str">
        <f>B9</f>
        <v>Krn.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Kubný Max</v>
      </c>
      <c r="DU8" s="36" t="str">
        <f t="shared" ref="DU8:DU11" si="22">IF($DR$4=0,"",(IF(DQ8=0,"",(INDEX($DR$7:$DR$11,DH8)))))</f>
        <v>Krn.</v>
      </c>
    </row>
    <row r="9" spans="1:125" ht="14.25" customHeight="1" thickBot="1" x14ac:dyDescent="0.3">
      <c r="A9" s="178" t="str">
        <f>IF('Vážní listina'!D8="","",'Vážní listina'!D8)</f>
        <v>Kolbasa Lukáš</v>
      </c>
      <c r="B9" s="180" t="str">
        <f>IF('Vážní listina'!D8="","",'Vážní listina'!E8)</f>
        <v>Krn.</v>
      </c>
      <c r="C9" s="163"/>
      <c r="D9" s="182">
        <f>'Vážní listina'!A8</f>
        <v>2</v>
      </c>
      <c r="E9" s="169">
        <v>1</v>
      </c>
      <c r="F9" s="74">
        <v>5</v>
      </c>
      <c r="G9" s="75"/>
      <c r="H9" s="169">
        <v>4</v>
      </c>
      <c r="I9" s="74">
        <v>5</v>
      </c>
      <c r="J9" s="75"/>
      <c r="K9" s="169">
        <v>3</v>
      </c>
      <c r="L9" s="74">
        <v>5</v>
      </c>
      <c r="M9" s="75"/>
      <c r="N9" s="169"/>
      <c r="O9" s="74"/>
      <c r="P9" s="75"/>
      <c r="Q9" s="169"/>
      <c r="R9" s="74"/>
      <c r="S9" s="75"/>
      <c r="T9" s="172">
        <f>F9+I9+L9+O9+R9</f>
        <v>15</v>
      </c>
      <c r="U9" s="173">
        <f>F10+I10+L10+O10+R10</f>
        <v>19</v>
      </c>
      <c r="V9" s="171">
        <f>G9+J9+M9+P9+S9</f>
        <v>0</v>
      </c>
      <c r="W9" s="160">
        <f>CU8</f>
        <v>1</v>
      </c>
      <c r="AJ9" s="33">
        <f>D11</f>
        <v>3</v>
      </c>
      <c r="AK9" s="33">
        <f>F11</f>
        <v>5</v>
      </c>
      <c r="AL9" s="33">
        <f>$F$12</f>
        <v>6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f>L11</f>
        <v>0</v>
      </c>
      <c r="BB9" s="33">
        <f>L12</f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0</v>
      </c>
      <c r="CA9" s="33">
        <f t="shared" si="0"/>
        <v>0</v>
      </c>
      <c r="CB9" s="33">
        <f t="shared" si="0"/>
        <v>1</v>
      </c>
      <c r="CD9" s="33">
        <f>BQ9+BI9+BA9+AS9+AK9</f>
        <v>5</v>
      </c>
      <c r="CE9" s="33">
        <f>U11</f>
        <v>6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1105100600.6299999</v>
      </c>
      <c r="CM9" s="132">
        <f t="shared" si="8"/>
        <v>1105100600.6299999</v>
      </c>
      <c r="CN9" s="33">
        <f t="shared" si="9"/>
        <v>13</v>
      </c>
      <c r="CO9" s="33">
        <f t="shared" si="10"/>
        <v>3</v>
      </c>
      <c r="CP9" s="33">
        <v>3</v>
      </c>
      <c r="CQ9" s="33">
        <f t="shared" si="11"/>
        <v>303</v>
      </c>
      <c r="CR9" s="33">
        <f t="shared" si="12"/>
        <v>303</v>
      </c>
      <c r="CS9" s="33">
        <f t="shared" si="13"/>
        <v>3</v>
      </c>
      <c r="CT9" s="33">
        <f t="shared" si="14"/>
        <v>3</v>
      </c>
      <c r="CU9" s="33">
        <f t="shared" si="15"/>
        <v>3</v>
      </c>
      <c r="CV9" s="33">
        <f>CT8</f>
        <v>1</v>
      </c>
      <c r="DB9" s="33">
        <v>3</v>
      </c>
      <c r="DC9" s="33">
        <f>W11</f>
        <v>3</v>
      </c>
      <c r="DD9" s="33">
        <f>D11</f>
        <v>3</v>
      </c>
      <c r="DE9" s="33">
        <f t="shared" si="16"/>
        <v>33</v>
      </c>
      <c r="DF9" s="33">
        <f t="shared" si="17"/>
        <v>33</v>
      </c>
      <c r="DG9" s="33">
        <f t="shared" si="18"/>
        <v>2</v>
      </c>
      <c r="DH9" s="33">
        <f t="shared" si="19"/>
        <v>3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Bradáč Daniel</v>
      </c>
      <c r="DR9" s="38" t="str">
        <f>B11</f>
        <v>Nivn.</v>
      </c>
      <c r="DS9" s="33">
        <f t="shared" si="20"/>
        <v>3</v>
      </c>
      <c r="DT9" s="36" t="str">
        <f t="shared" si="21"/>
        <v>Bradáč Daniel</v>
      </c>
      <c r="DU9" s="36" t="str">
        <f t="shared" si="22"/>
        <v>Nivn.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9</v>
      </c>
      <c r="G10" s="73"/>
      <c r="H10" s="169"/>
      <c r="I10" s="72">
        <v>6</v>
      </c>
      <c r="J10" s="73"/>
      <c r="K10" s="169"/>
      <c r="L10" s="72">
        <v>4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3</v>
      </c>
      <c r="Z10" s="33">
        <f>AN8+AV8+BD8+BL8+BT8</f>
        <v>0</v>
      </c>
      <c r="AA10" s="33">
        <f>AO8+AW8+BE8+BM8+BU8</f>
        <v>0</v>
      </c>
      <c r="AC10" s="33">
        <f>Y10+Z10+AA10</f>
        <v>3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30</v>
      </c>
      <c r="AH10" s="33">
        <f>AG10*100</f>
        <v>3000</v>
      </c>
      <c r="AJ10" s="33">
        <f>D13</f>
        <v>4</v>
      </c>
      <c r="AK10" s="33">
        <f>F13</f>
        <v>0</v>
      </c>
      <c r="AL10" s="33">
        <f>$F$14</f>
        <v>0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0</v>
      </c>
      <c r="AS10" s="33">
        <f>I13</f>
        <v>0</v>
      </c>
      <c r="AT10" s="33">
        <f>I14</f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0</v>
      </c>
      <c r="CB10" s="33">
        <f t="shared" si="0"/>
        <v>0</v>
      </c>
      <c r="CD10" s="33">
        <f>BQ10+BI10+BA10+AS10+AK10</f>
        <v>0</v>
      </c>
      <c r="CE10" s="33">
        <f>U13</f>
        <v>0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1000000000.54</v>
      </c>
      <c r="CM10" s="132">
        <f t="shared" si="8"/>
        <v>1000000000.54</v>
      </c>
      <c r="CN10" s="33">
        <f t="shared" si="9"/>
        <v>13</v>
      </c>
      <c r="CO10" s="33">
        <f t="shared" si="10"/>
        <v>4</v>
      </c>
      <c r="CP10" s="33">
        <v>4</v>
      </c>
      <c r="CQ10" s="33">
        <f t="shared" si="11"/>
        <v>404</v>
      </c>
      <c r="CR10" s="33">
        <f t="shared" si="12"/>
        <v>404</v>
      </c>
      <c r="CS10" s="33">
        <f t="shared" si="13"/>
        <v>3</v>
      </c>
      <c r="CT10" s="33">
        <f t="shared" si="14"/>
        <v>4</v>
      </c>
      <c r="CU10" s="33">
        <f t="shared" si="15"/>
        <v>4</v>
      </c>
      <c r="DB10" s="33">
        <v>4</v>
      </c>
      <c r="DC10" s="33">
        <f>W13</f>
        <v>4</v>
      </c>
      <c r="DD10" s="33">
        <f>D13</f>
        <v>4</v>
      </c>
      <c r="DE10" s="33">
        <f t="shared" si="16"/>
        <v>44</v>
      </c>
      <c r="DF10" s="33">
        <f t="shared" si="17"/>
        <v>44</v>
      </c>
      <c r="DG10" s="33">
        <f t="shared" si="18"/>
        <v>2</v>
      </c>
      <c r="DH10" s="33">
        <f t="shared" si="19"/>
        <v>4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Uher Samuel</v>
      </c>
      <c r="DR10" s="38" t="str">
        <f>B13</f>
        <v>Nivn.</v>
      </c>
      <c r="DS10" s="33">
        <f t="shared" si="20"/>
        <v>4</v>
      </c>
      <c r="DT10" s="36" t="str">
        <f t="shared" si="21"/>
        <v>Uher Samuel</v>
      </c>
      <c r="DU10" s="36" t="str">
        <f t="shared" si="22"/>
        <v>Nivn.</v>
      </c>
    </row>
    <row r="11" spans="1:125" ht="14.25" customHeight="1" thickBot="1" x14ac:dyDescent="0.3">
      <c r="A11" s="178" t="str">
        <f>IF('Vážní listina'!D9="","",'Vážní listina'!D9)</f>
        <v>Bradáč Daniel</v>
      </c>
      <c r="B11" s="180" t="str">
        <f>IF('Vážní listina'!D9="","",'Vážní listina'!E9)</f>
        <v>Nivn.</v>
      </c>
      <c r="C11" s="163"/>
      <c r="D11" s="182">
        <f>'Vážní listina'!A9</f>
        <v>3</v>
      </c>
      <c r="E11" s="169">
        <v>4</v>
      </c>
      <c r="F11" s="74">
        <v>5</v>
      </c>
      <c r="G11" s="75"/>
      <c r="H11" s="169">
        <v>1</v>
      </c>
      <c r="I11" s="74">
        <v>0</v>
      </c>
      <c r="J11" s="75"/>
      <c r="K11" s="169">
        <v>2</v>
      </c>
      <c r="L11" s="74">
        <v>0</v>
      </c>
      <c r="M11" s="75"/>
      <c r="N11" s="169"/>
      <c r="O11" s="74"/>
      <c r="P11" s="75"/>
      <c r="Q11" s="169"/>
      <c r="R11" s="74"/>
      <c r="S11" s="75"/>
      <c r="T11" s="172">
        <f>F11+I11+L11+O11+R11</f>
        <v>5</v>
      </c>
      <c r="U11" s="173">
        <f>F12+I12+L12+O12+R12</f>
        <v>6</v>
      </c>
      <c r="V11" s="171">
        <f>G11+J11+M11+P11+S11</f>
        <v>0</v>
      </c>
      <c r="W11" s="160">
        <f>CU9</f>
        <v>3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3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6</v>
      </c>
      <c r="G12" s="28"/>
      <c r="H12" s="183"/>
      <c r="I12" s="27">
        <v>0</v>
      </c>
      <c r="J12" s="28"/>
      <c r="K12" s="183"/>
      <c r="L12" s="27">
        <v>0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1</v>
      </c>
      <c r="Z12" s="33">
        <f>AN9+AV9+BD9+BL9+BT9</f>
        <v>0</v>
      </c>
      <c r="AA12" s="33">
        <f>AO9+AW9+BE9+BM9+BU9</f>
        <v>0</v>
      </c>
      <c r="AC12" s="33">
        <f>Y12+Z12+AA12</f>
        <v>1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10</v>
      </c>
      <c r="AH12" s="33">
        <f>AG12*100</f>
        <v>1000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Uher Samuel</v>
      </c>
      <c r="B13" s="194" t="str">
        <f>IF('Vážní listina'!D10="","",'Vážní listina'!E10)</f>
        <v>Nivn.</v>
      </c>
      <c r="C13" s="196"/>
      <c r="D13" s="195">
        <f>'Vážní listina'!A10</f>
        <v>4</v>
      </c>
      <c r="E13" s="190">
        <v>3</v>
      </c>
      <c r="F13" s="74">
        <v>0</v>
      </c>
      <c r="G13" s="75"/>
      <c r="H13" s="190">
        <v>2</v>
      </c>
      <c r="I13" s="74">
        <v>0</v>
      </c>
      <c r="J13" s="75"/>
      <c r="K13" s="190">
        <v>1</v>
      </c>
      <c r="L13" s="74">
        <v>0</v>
      </c>
      <c r="M13" s="75"/>
      <c r="N13" s="169"/>
      <c r="O13" s="74"/>
      <c r="P13" s="75"/>
      <c r="Q13" s="169"/>
      <c r="R13" s="74"/>
      <c r="S13" s="75"/>
      <c r="T13" s="199">
        <f>F13+I13+L13+O13+R13</f>
        <v>0</v>
      </c>
      <c r="U13" s="200">
        <f>F14+I14+L14+O14+R14</f>
        <v>0</v>
      </c>
      <c r="V13" s="191">
        <f>G13+J13+M13+P13+S13</f>
        <v>0</v>
      </c>
      <c r="W13" s="188">
        <f>CU10</f>
        <v>4</v>
      </c>
      <c r="AJ13" s="129" t="s">
        <v>7</v>
      </c>
      <c r="AL13" s="33">
        <f>SUM(AL7:AL11)</f>
        <v>15</v>
      </c>
      <c r="AM13" s="33">
        <f>SUM(AM7:AM11)</f>
        <v>2</v>
      </c>
      <c r="AT13" s="33">
        <f>SUM(AT7:AT11)</f>
        <v>8</v>
      </c>
      <c r="AU13" s="33">
        <f>SUM(AU7:AU11)</f>
        <v>2</v>
      </c>
      <c r="BB13" s="33">
        <f>SUM(BB7:BB11)</f>
        <v>20</v>
      </c>
      <c r="BC13" s="33">
        <f>SUM(BC7:BC11)</f>
        <v>1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4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0</v>
      </c>
      <c r="G14" s="32"/>
      <c r="H14" s="149"/>
      <c r="I14" s="31">
        <v>0</v>
      </c>
      <c r="J14" s="32"/>
      <c r="K14" s="149"/>
      <c r="L14" s="31">
        <v>0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0</v>
      </c>
      <c r="Z14" s="33">
        <f>AN10+AV10+BD10+BL10+BT10</f>
        <v>0</v>
      </c>
      <c r="AA14" s="33">
        <f>AO10+AW10+BE10+BM10+BU10</f>
        <v>0</v>
      </c>
      <c r="AC14" s="33">
        <f>Y14+Z14+AA14</f>
        <v>0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0</v>
      </c>
      <c r="AH14" s="33">
        <f>AG14*100</f>
        <v>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0</v>
      </c>
      <c r="P5" s="33">
        <f>[4]Strategie!$B3</f>
        <v>0</v>
      </c>
      <c r="Q5" s="33">
        <f>[4]Strategie!$H3</f>
        <v>0</v>
      </c>
      <c r="S5" s="33">
        <f>[4]Strategie!$B3</f>
        <v>0</v>
      </c>
      <c r="T5" s="33">
        <f>[4]Strategie!$H3</f>
        <v>0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U15</v>
      </c>
      <c r="N7" s="33" t="str">
        <f>[4]Strategie!$H5</f>
        <v/>
      </c>
      <c r="P7" s="33" t="str">
        <f>[4]Strategie!$B5</f>
        <v>U15</v>
      </c>
      <c r="Q7" s="33" t="str">
        <f>[4]Strategie!$H5</f>
        <v/>
      </c>
      <c r="S7" s="33" t="str">
        <f>[4]Strategie!$B5</f>
        <v>U15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U15</v>
      </c>
      <c r="N8" s="33" t="str">
        <f>[4]Strategie!$H6</f>
        <v/>
      </c>
      <c r="P8" s="33" t="str">
        <f>[4]Strategie!$B6</f>
        <v>U15</v>
      </c>
      <c r="Q8" s="33" t="str">
        <f>[4]Strategie!$H6</f>
        <v/>
      </c>
      <c r="S8" s="33" t="str">
        <f>[4]Strategie!$B6</f>
        <v>U15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U17</v>
      </c>
      <c r="N9" s="33" t="str">
        <f>[4]Strategie!$H7</f>
        <v/>
      </c>
      <c r="P9" s="33" t="str">
        <f>[4]Strategie!$B7</f>
        <v>U17</v>
      </c>
      <c r="Q9" s="33" t="str">
        <f>[4]Strategie!$H7</f>
        <v/>
      </c>
      <c r="S9" s="33" t="str">
        <f>[4]Strategie!$B7</f>
        <v>U17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U17</v>
      </c>
      <c r="N10" s="33" t="str">
        <f>[4]Strategie!$H8</f>
        <v/>
      </c>
      <c r="P10" s="33" t="str">
        <f>[4]Strategie!$B8</f>
        <v>U17</v>
      </c>
      <c r="Q10" s="33" t="str">
        <f>[4]Strategie!$H8</f>
        <v/>
      </c>
      <c r="S10" s="33" t="str">
        <f>[4]Strategie!$B8</f>
        <v>U17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B příp</v>
      </c>
      <c r="N15" s="33" t="str">
        <f>[4]Strategie!$H13</f>
        <v/>
      </c>
      <c r="P15" s="33" t="str">
        <f>[4]Strategie!$B13</f>
        <v>B příp</v>
      </c>
      <c r="Q15" s="33" t="str">
        <f>[4]Strategie!$H13</f>
        <v/>
      </c>
      <c r="S15" s="33" t="str">
        <f>[4]Strategie!$B13</f>
        <v>B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B příp</v>
      </c>
      <c r="N16" s="33" t="str">
        <f>[4]Strategie!$H14</f>
        <v/>
      </c>
      <c r="P16" s="33" t="str">
        <f>[4]Strategie!$B14</f>
        <v>B příp</v>
      </c>
      <c r="Q16" s="33" t="str">
        <f>[4]Strategie!$H14</f>
        <v/>
      </c>
      <c r="S16" s="33" t="str">
        <f>[4]Strategie!$B14</f>
        <v>B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B příp</v>
      </c>
      <c r="N17" s="33" t="str">
        <f>[4]Strategie!$H15</f>
        <v/>
      </c>
      <c r="P17" s="33" t="str">
        <f>[4]Strategie!$B15</f>
        <v>B příp</v>
      </c>
      <c r="Q17" s="33" t="str">
        <f>[4]Strategie!$H15</f>
        <v/>
      </c>
      <c r="S17" s="33" t="str">
        <f>[4]Strategie!$B15</f>
        <v>B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B příp</v>
      </c>
      <c r="N18" s="33" t="str">
        <f>[4]Strategie!$H16</f>
        <v/>
      </c>
      <c r="P18" s="33" t="str">
        <f>[4]Strategie!$B16</f>
        <v>B příp</v>
      </c>
      <c r="Q18" s="33" t="str">
        <f>[4]Strategie!$H16</f>
        <v/>
      </c>
      <c r="S18" s="33" t="str">
        <f>[4]Strategie!$B16</f>
        <v>B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B příp</v>
      </c>
      <c r="N19" s="33" t="str">
        <f>[4]Strategie!$H17</f>
        <v/>
      </c>
      <c r="P19" s="33" t="str">
        <f>[4]Strategie!$B17</f>
        <v>B příp</v>
      </c>
      <c r="Q19" s="33" t="str">
        <f>[4]Strategie!$H17</f>
        <v/>
      </c>
      <c r="S19" s="33" t="str">
        <f>[4]Strategie!$B17</f>
        <v>B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A příp</v>
      </c>
      <c r="N24" s="33" t="str">
        <f>[4]Strategie!$H22</f>
        <v/>
      </c>
      <c r="P24" s="33" t="str">
        <f>[4]Strategie!$B22</f>
        <v>A příp</v>
      </c>
      <c r="Q24" s="33" t="str">
        <f>[4]Strategie!$H22</f>
        <v/>
      </c>
      <c r="S24" s="33" t="str">
        <f>[4]Strategie!$B22</f>
        <v>A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A příp</v>
      </c>
      <c r="N25" s="33" t="str">
        <f>[4]Strategie!$H23</f>
        <v/>
      </c>
      <c r="P25" s="33" t="str">
        <f>[4]Strategie!$B23</f>
        <v>A příp</v>
      </c>
      <c r="Q25" s="33" t="str">
        <f>[4]Strategie!$H23</f>
        <v/>
      </c>
      <c r="S25" s="33" t="str">
        <f>[4]Strategie!$B23</f>
        <v>A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A příp</v>
      </c>
      <c r="N26" s="33" t="str">
        <f>[4]Strategie!$H24</f>
        <v/>
      </c>
      <c r="P26" s="33" t="str">
        <f>[4]Strategie!$B24</f>
        <v>A příp</v>
      </c>
      <c r="Q26" s="33" t="str">
        <f>[4]Strategie!$H24</f>
        <v/>
      </c>
      <c r="S26" s="33" t="str">
        <f>[4]Strategie!$B24</f>
        <v>A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/>
      </c>
      <c r="N30" s="33" t="str">
        <f>[4]Strategie!$H28</f>
        <v/>
      </c>
      <c r="P30" s="33" t="str">
        <f>[4]Strategie!$B28</f>
        <v/>
      </c>
      <c r="Q30" s="33" t="str">
        <f>[4]Strategie!$H28</f>
        <v/>
      </c>
      <c r="S30" s="33" t="str">
        <f>[4]Strategie!$B28</f>
        <v/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/>
      </c>
      <c r="N31" s="33" t="str">
        <f>[4]Strategie!$H29</f>
        <v/>
      </c>
      <c r="P31" s="33" t="str">
        <f>[4]Strategie!$B29</f>
        <v/>
      </c>
      <c r="Q31" s="33" t="str">
        <f>[4]Strategie!$H29</f>
        <v/>
      </c>
      <c r="S31" s="33" t="str">
        <f>[4]Strategie!$B29</f>
        <v/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/>
      </c>
      <c r="N32" s="33" t="str">
        <f>[4]Strategie!$H30</f>
        <v/>
      </c>
      <c r="P32" s="33" t="str">
        <f>[4]Strategie!$B30</f>
        <v/>
      </c>
      <c r="Q32" s="33" t="str">
        <f>[4]Strategie!$H30</f>
        <v/>
      </c>
      <c r="S32" s="33" t="str">
        <f>[4]Strategie!$B30</f>
        <v/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/>
      </c>
      <c r="N33" s="33" t="str">
        <f>[4]Strategie!$H31</f>
        <v/>
      </c>
      <c r="P33" s="33" t="str">
        <f>[4]Strategie!$B31</f>
        <v/>
      </c>
      <c r="Q33" s="33" t="str">
        <f>[4]Strategie!$H31</f>
        <v/>
      </c>
      <c r="S33" s="33" t="str">
        <f>[4]Strategie!$B31</f>
        <v/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/>
      </c>
      <c r="N34" s="33" t="str">
        <f>[4]Strategie!$H32</f>
        <v/>
      </c>
      <c r="P34" s="33" t="str">
        <f>[4]Strategie!$B32</f>
        <v/>
      </c>
      <c r="Q34" s="33" t="str">
        <f>[4]Strategie!$H32</f>
        <v/>
      </c>
      <c r="S34" s="33" t="str">
        <f>[4]Strategie!$B32</f>
        <v/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/>
      </c>
      <c r="N35" s="33" t="str">
        <f>[4]Strategie!$H33</f>
        <v/>
      </c>
      <c r="P35" s="33" t="str">
        <f>[4]Strategie!$B33</f>
        <v/>
      </c>
      <c r="Q35" s="33" t="str">
        <f>[4]Strategie!$H33</f>
        <v/>
      </c>
      <c r="S35" s="33" t="str">
        <f>[4]Strategie!$B33</f>
        <v/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/>
      </c>
      <c r="N36" s="33" t="str">
        <f>[4]Strategie!$H34</f>
        <v/>
      </c>
      <c r="P36" s="33" t="str">
        <f>[4]Strategie!$B34</f>
        <v/>
      </c>
      <c r="Q36" s="33" t="str">
        <f>[4]Strategie!$H34</f>
        <v/>
      </c>
      <c r="S36" s="33" t="str">
        <f>[4]Strategie!$B34</f>
        <v/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/>
      </c>
      <c r="N37" s="33" t="str">
        <f>[4]Strategie!$H35</f>
        <v/>
      </c>
      <c r="P37" s="33" t="str">
        <f>[4]Strategie!$B35</f>
        <v/>
      </c>
      <c r="Q37" s="33" t="str">
        <f>[4]Strategie!$H35</f>
        <v/>
      </c>
      <c r="S37" s="33" t="str">
        <f>[4]Strategie!$B35</f>
        <v/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/>
      </c>
      <c r="N38" s="33" t="str">
        <f>[4]Strategie!$H36</f>
        <v/>
      </c>
      <c r="P38" s="33" t="str">
        <f>[4]Strategie!$B36</f>
        <v/>
      </c>
      <c r="Q38" s="33" t="str">
        <f>[4]Strategie!$H36</f>
        <v/>
      </c>
      <c r="S38" s="33" t="str">
        <f>[4]Strategie!$B36</f>
        <v/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2024-11-16T11:07:25Z</cp:lastPrinted>
  <dcterms:created xsi:type="dcterms:W3CDTF">2002-01-25T08:02:23Z</dcterms:created>
  <dcterms:modified xsi:type="dcterms:W3CDTF">2024-11-16T11:09:01Z</dcterms:modified>
</cp:coreProperties>
</file>