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09DC981F-B4E7-43CC-9412-1C2E35D15D8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D7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G25" i="20" l="1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F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BV7" i="4"/>
  <c r="BV9" i="4"/>
  <c r="CA11" i="4"/>
  <c r="CF11" i="4"/>
  <c r="BV11" i="4"/>
  <c r="DL65" i="4"/>
  <c r="AP11" i="4"/>
  <c r="BK13" i="4"/>
  <c r="BR13" i="4"/>
  <c r="BN11" i="4"/>
  <c r="DM65" i="4"/>
  <c r="BQ26" i="4"/>
  <c r="BN8" i="4"/>
  <c r="BN9" i="4"/>
  <c r="BZ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11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I6" i="1" l="1"/>
  <c r="BG2" i="1" s="1"/>
  <c r="B6" i="1"/>
  <c r="C6" i="1"/>
  <c r="BF2" i="1" l="1"/>
  <c r="BH2" i="1" s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<sst xmlns="http://schemas.openxmlformats.org/spreadsheetml/2006/main" count="83" uniqueCount="47">
  <si>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</si>
  <si>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</si>
  <si>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</si>
  <si>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</si>
  <si>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</si>
  <si>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</si>
  <si>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</si>
  <si>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</si>
  <si>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</si>
  <si>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</si>
  <si>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</si>
  <si>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</si>
  <si>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</si>
  <si>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</si>
  <si>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</si>
  <si>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</si>
  <si>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</si>
  <si>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</si>
  <si>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</si>
  <si>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</si>
  <si>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</si>
  <si>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</si>
  <si>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</si>
  <si>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</si>
  <si>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</si>
  <si>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</si>
  <si>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</si>
  <si>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</si>
  <si>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</si>
  <si>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</si>
  <si>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</si>
  <si>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</si>
  <si>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</si>
  <si>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</si>
  <si>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</si>
  <si>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</si>
  <si>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</si>
  <si>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WU15</t>
  </si>
  <si>
    <t>Pop Sofia</t>
  </si>
  <si>
    <t>SSK Vít.</t>
  </si>
  <si>
    <t>v.s.</t>
  </si>
  <si>
    <t>Aneta Chovancová</t>
  </si>
  <si>
    <t>WrC Ostr.</t>
  </si>
  <si>
    <t>Juřenová Karolína</t>
  </si>
  <si>
    <t>Krn.</t>
  </si>
  <si>
    <t>Habustová Kamila</t>
  </si>
  <si>
    <t>Jabl.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</si>
</sst>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F5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2" sqref="E12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4. ročník „O ZLATÉ JABLKO “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Jablunkov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27.1.2024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WU15 50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Pop Sofia</v>
      </c>
      <c r="C10" s="21" t="str">
        <f>'Tabulka kvalifikace'!DU7</f>
        <v>SSK Vít.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Juřenová Karolína</v>
      </c>
      <c r="C11" s="21" t="str">
        <f>'Tabulka kvalifikace'!DU8</f>
        <v>Krn.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Aneta Chovancová</v>
      </c>
      <c r="C12" s="21" t="str">
        <f>'Tabulka kvalifikace'!DU9</f>
        <v>WrC Ostr.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Habustová Kamila</v>
      </c>
      <c r="C13" s="21" t="str">
        <f>'Tabulka kvalifikace'!DU10</f>
        <v>Jabl.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4. ročník „O ZLATÉ JABLKO “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Jablunkov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27.1.2024 </v>
      </c>
      <c r="E4" s="53" t="str">
        <f>CONCATENATE([1]List1!$A$5)</f>
        <v>Hmotnost:</v>
      </c>
      <c r="F4" s="138" t="str">
        <f>IF(Z23=1,(CONCATENATE(AA6," ",L4," kg")),T27)</f>
        <v>WU15 50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50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U13</v>
      </c>
      <c r="C6" s="68">
        <f>'[3]Rozdělení do hmotností'!$C$69</f>
        <v>0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WU15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50</v>
      </c>
      <c r="D7" s="63" t="s">
        <v>38</v>
      </c>
      <c r="E7" s="10" t="s">
        <v>39</v>
      </c>
      <c r="F7" s="9">
        <v>2012</v>
      </c>
      <c r="G7" s="64">
        <v>25</v>
      </c>
      <c r="H7" s="65">
        <v>49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50</v>
      </c>
      <c r="D8" s="63" t="s">
        <v>41</v>
      </c>
      <c r="E8" s="10" t="s">
        <v>42</v>
      </c>
      <c r="F8" s="9">
        <v>2010</v>
      </c>
      <c r="G8" s="64">
        <v>38</v>
      </c>
      <c r="H8" s="65">
        <v>50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50</v>
      </c>
      <c r="D9" s="63" t="s">
        <v>43</v>
      </c>
      <c r="E9" s="10" t="s">
        <v>44</v>
      </c>
      <c r="F9" s="9">
        <v>2009</v>
      </c>
      <c r="G9" s="64">
        <v>66</v>
      </c>
      <c r="H9" s="65">
        <v>48.4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50</v>
      </c>
      <c r="D10" s="63" t="s">
        <v>45</v>
      </c>
      <c r="E10" s="10" t="s">
        <v>46</v>
      </c>
      <c r="F10" s="34">
        <v>2011</v>
      </c>
      <c r="G10" s="86">
        <v>186</v>
      </c>
      <c r="H10" s="87">
        <v>50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ženy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>x</v>
      </c>
      <c r="U18" s="33">
        <f t="shared" si="7"/>
        <v>20</v>
      </c>
      <c r="V18" s="33">
        <f t="shared" si="1"/>
        <v>1</v>
      </c>
      <c r="Z18" s="1">
        <f t="shared" si="8"/>
        <v>1</v>
      </c>
      <c r="AA18" s="1">
        <f t="shared" si="9"/>
        <v>1</v>
      </c>
      <c r="AB18" s="36" t="str">
        <f>[1]List1!$A$118</f>
        <v>WU15</v>
      </c>
      <c r="AC18" t="str">
        <f t="shared" si="4"/>
        <v>WU15</v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1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1</v>
      </c>
      <c r="AA23" s="33">
        <f>SUM(AA15:AA22)</f>
        <v>1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Jablunkov,  27.1.2024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J67" sqref="J67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4. ročník „O ZLATÉ JABLKO “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Jablunkov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27.1.2024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WU15 50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Pop Sofia</v>
      </c>
      <c r="B7" s="179" t="str">
        <f>IF('Vážní listina'!D7="","",'Vážní listina'!E7)</f>
        <v>SSK Vít.</v>
      </c>
      <c r="C7" s="162"/>
      <c r="D7" s="181">
        <f>'Vážní listina'!A7</f>
        <v>1</v>
      </c>
      <c r="E7" s="168">
        <v>2</v>
      </c>
      <c r="F7" s="25">
        <v>5</v>
      </c>
      <c r="G7" s="26"/>
      <c r="H7" s="168">
        <v>3</v>
      </c>
      <c r="I7" s="25">
        <v>5</v>
      </c>
      <c r="J7" s="26"/>
      <c r="K7" s="168">
        <v>4</v>
      </c>
      <c r="L7" s="25">
        <v>5</v>
      </c>
      <c r="M7" s="26"/>
      <c r="N7" s="168"/>
      <c r="O7" s="25"/>
      <c r="P7" s="26"/>
      <c r="Q7" s="168"/>
      <c r="R7" s="25"/>
      <c r="S7" s="26"/>
      <c r="T7" s="197">
        <f>F7+I7+L7+O7+R7</f>
        <v>15</v>
      </c>
      <c r="U7" s="198">
        <f>F8+I8+L8+O8+R8</f>
        <v>19</v>
      </c>
      <c r="V7" s="170">
        <f>G7+J7+M7+P7+S7</f>
        <v>0</v>
      </c>
      <c r="W7" s="167">
        <f>CU7</f>
        <v>1</v>
      </c>
      <c r="AJ7" s="33">
        <f>D7</f>
        <v>1</v>
      </c>
      <c r="AK7" s="33">
        <f>F7</f>
        <v>5</v>
      </c>
      <c r="AL7" s="33">
        <f>$F$8</f>
        <v>4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5</v>
      </c>
      <c r="AT7" s="33">
        <f>I8</f>
        <v>11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5</v>
      </c>
      <c r="BB7" s="33">
        <f>L8</f>
        <v>4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3</v>
      </c>
      <c r="BZ7" s="33">
        <f t="shared" si="0"/>
        <v>0</v>
      </c>
      <c r="CA7" s="33">
        <f t="shared" si="0"/>
        <v>0</v>
      </c>
      <c r="CB7" s="33">
        <f t="shared" si="0"/>
        <v>3</v>
      </c>
      <c r="CD7" s="33">
        <f>BQ7+BI7+BA7+AS7+AK7</f>
        <v>15</v>
      </c>
      <c r="CE7" s="33">
        <f>U7</f>
        <v>19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1315301900.8099999</v>
      </c>
      <c r="CM7" s="132">
        <f>IF(CH7=9,$CM$2,(LARGE($CK$7:$CK$11,AJ7)))</f>
        <v>1315301900.8099999</v>
      </c>
      <c r="CN7" s="33">
        <f>LEN(CM7)</f>
        <v>13</v>
      </c>
      <c r="CO7" s="33">
        <f>VALUE(MID(CM7,CN7,1))</f>
        <v>1</v>
      </c>
      <c r="CP7" s="33">
        <v>1</v>
      </c>
      <c r="CQ7" s="33">
        <f>IF(CO7=0,$CQ$2,(CO7*100+CP7))</f>
        <v>101</v>
      </c>
      <c r="CR7" s="33">
        <f>SMALL($CQ$7:$CQ$11,CP7)</f>
        <v>101</v>
      </c>
      <c r="CS7" s="33">
        <f>LEN(CR7)</f>
        <v>3</v>
      </c>
      <c r="CT7" s="33">
        <f>VALUE(MID(CR7,CS7,1))</f>
        <v>1</v>
      </c>
      <c r="CU7" s="33">
        <f>IF($DR$4=0,"",CT7)</f>
        <v>1</v>
      </c>
      <c r="CV7" s="33">
        <f>CT7</f>
        <v>1</v>
      </c>
      <c r="DB7" s="33">
        <v>1</v>
      </c>
      <c r="DC7" s="33">
        <f>W7</f>
        <v>1</v>
      </c>
      <c r="DD7" s="33">
        <f>D7</f>
        <v>1</v>
      </c>
      <c r="DE7" s="33">
        <f>IF(DC7=0,$DD$4,(DC7*10+DD7))</f>
        <v>11</v>
      </c>
      <c r="DF7" s="33">
        <f>SMALL(($DE$7:$DE$11),DB7)</f>
        <v>11</v>
      </c>
      <c r="DG7" s="33">
        <f>LEN(DF7)</f>
        <v>2</v>
      </c>
      <c r="DH7" s="33">
        <f>VALUE(MID(DF7,DG7,1))</f>
        <v>1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Pop Sofia</v>
      </c>
      <c r="DR7" s="38" t="str">
        <f>B7</f>
        <v>SSK Vít.</v>
      </c>
      <c r="DS7" s="33">
        <f>IF($DR$4=0,"",(IF((DC7)=0,"",DB7)))</f>
        <v>1</v>
      </c>
      <c r="DT7" s="36" t="str">
        <f>IF($DR$4=0,"",(IF(DQ7=0,"",(INDEX($DQ$7:$DQ$11,DH7)))))</f>
        <v>Pop Sofia</v>
      </c>
      <c r="DU7" s="36" t="str">
        <f>IF($DR$4=0,"",(IF(DQ7=0,"",(INDEX($DR$7:$DR$11,DH7)))))</f>
        <v>SSK Vít.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4</v>
      </c>
      <c r="G8" s="73"/>
      <c r="H8" s="169"/>
      <c r="I8" s="72">
        <v>11</v>
      </c>
      <c r="J8" s="73"/>
      <c r="K8" s="169"/>
      <c r="L8" s="72">
        <v>4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3</v>
      </c>
      <c r="Z8" s="33">
        <f>AN7+AV7+BD7+BL7+BT7</f>
        <v>0</v>
      </c>
      <c r="AA8" s="33">
        <f>AO7+AW7+BE7+BM7+BU7</f>
        <v>0</v>
      </c>
      <c r="AC8" s="33">
        <f>Y8+Z8+AA8</f>
        <v>3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30</v>
      </c>
      <c r="AH8" s="33">
        <f>AG8*100</f>
        <v>3000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5</v>
      </c>
      <c r="AT8" s="33">
        <f>I10</f>
        <v>6</v>
      </c>
      <c r="AU8" s="33">
        <f>IF($I$9=5,1,0)</f>
        <v>1</v>
      </c>
      <c r="AV8" s="33">
        <f>IF($I$9=4,1,0)</f>
        <v>0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0</v>
      </c>
      <c r="BB8" s="33">
        <f>L10</f>
        <v>0</v>
      </c>
      <c r="BC8" s="33">
        <f>IF($L$9=5,1,0)</f>
        <v>0</v>
      </c>
      <c r="BD8" s="33">
        <f>IF($L$9=4,1,0)</f>
        <v>0</v>
      </c>
      <c r="BE8" s="33">
        <f>IF($L$9=3,1,0)</f>
        <v>0</v>
      </c>
      <c r="BF8" s="33">
        <f t="shared" ref="BF8:BF11" si="3">BC8+BD8+BE8</f>
        <v>0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6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1105100600.72</v>
      </c>
      <c r="CM8" s="132">
        <f t="shared" ref="CM8:CM11" si="8">IF(CH8=9,$CM$2,(LARGE($CK$7:$CK$11,AJ8)))</f>
        <v>1209112204.6299999</v>
      </c>
      <c r="CN8" s="33">
        <f t="shared" ref="CN8:CN11" si="9">LEN(CM8)</f>
        <v>13</v>
      </c>
      <c r="CO8" s="33">
        <f t="shared" ref="CO8:CO11" si="10">VALUE(MID(CM8,CN8,1))</f>
        <v>3</v>
      </c>
      <c r="CP8" s="33">
        <v>2</v>
      </c>
      <c r="CQ8" s="33">
        <f t="shared" ref="CQ8:CQ11" si="11">IF(CO8=0,$CQ$2,(CO8*100+CP8))</f>
        <v>302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23</v>
      </c>
      <c r="DG8" s="33">
        <f t="shared" ref="DG8:DG11" si="18">LEN(DF8)</f>
        <v>2</v>
      </c>
      <c r="DH8" s="33">
        <f t="shared" ref="DH8:DH11" si="19">VALUE(MID(DF8,DG8,1))</f>
        <v>3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Aneta Chovancová</v>
      </c>
      <c r="DR8" s="38" t="str">
        <f>B9</f>
        <v>WrC Ostr.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Juřenová Karolína</v>
      </c>
      <c r="DU8" s="36" t="str">
        <f t="shared" ref="DU8:DU11" si="22">IF($DR$4=0,"",(IF(DQ8=0,"",(INDEX($DR$7:$DR$11,DH8)))))</f>
        <v>Krn.</v>
      </c>
    </row>
    <row r="9" spans="1:125" ht="14.25" customHeight="1" thickBot="1" x14ac:dyDescent="0.3">
      <c r="A9" s="178" t="str">
        <f>IF('Vážní listina'!D8="","",'Vážní listina'!D8)</f>
        <v>Aneta Chovancová</v>
      </c>
      <c r="B9" s="180" t="str">
        <f>IF('Vážní listina'!D8="","",'Vážní listina'!E8)</f>
        <v>WrC Ostr.</v>
      </c>
      <c r="C9" s="163"/>
      <c r="D9" s="182">
        <f>'Vážní listina'!A8</f>
        <v>2</v>
      </c>
      <c r="E9" s="169">
        <v>1</v>
      </c>
      <c r="F9" s="74">
        <v>0</v>
      </c>
      <c r="G9" s="75"/>
      <c r="H9" s="169">
        <v>4</v>
      </c>
      <c r="I9" s="74">
        <v>5</v>
      </c>
      <c r="J9" s="75"/>
      <c r="K9" s="169">
        <v>3</v>
      </c>
      <c r="L9" s="74">
        <v>0</v>
      </c>
      <c r="M9" s="75"/>
      <c r="N9" s="169"/>
      <c r="O9" s="74"/>
      <c r="P9" s="75"/>
      <c r="Q9" s="169"/>
      <c r="R9" s="74"/>
      <c r="S9" s="75"/>
      <c r="T9" s="172">
        <f>F9+I9+L9+O9+R9</f>
        <v>5</v>
      </c>
      <c r="U9" s="173">
        <f>F10+I10+L10+O10+R10</f>
        <v>6</v>
      </c>
      <c r="V9" s="171">
        <f>G9+J9+M9+P9+S9</f>
        <v>0</v>
      </c>
      <c r="W9" s="160">
        <f>CU8</f>
        <v>3</v>
      </c>
      <c r="AJ9" s="33">
        <f>D11</f>
        <v>3</v>
      </c>
      <c r="AK9" s="33">
        <f>F11</f>
        <v>5</v>
      </c>
      <c r="AL9" s="33">
        <f>$F$12</f>
        <v>4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0</v>
      </c>
      <c r="AT9" s="33">
        <f>I12</f>
        <v>4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4</v>
      </c>
      <c r="BA9" s="33">
        <f>L11</f>
        <v>4</v>
      </c>
      <c r="BB9" s="33">
        <f>L12</f>
        <v>14</v>
      </c>
      <c r="BC9" s="33">
        <f>IF($L$11=5,1,0)</f>
        <v>0</v>
      </c>
      <c r="BD9" s="33">
        <f>IF($L$11=4,1,0)</f>
        <v>1</v>
      </c>
      <c r="BE9" s="33">
        <f>IF($L$11=3,1,0)</f>
        <v>0</v>
      </c>
      <c r="BF9" s="33">
        <f t="shared" si="3"/>
        <v>1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1</v>
      </c>
      <c r="BZ9" s="33">
        <f t="shared" si="0"/>
        <v>1</v>
      </c>
      <c r="CA9" s="33">
        <f t="shared" si="0"/>
        <v>0</v>
      </c>
      <c r="CB9" s="33">
        <f t="shared" si="0"/>
        <v>2</v>
      </c>
      <c r="CD9" s="33">
        <f>BQ9+BI9+BA9+AS9+AK9</f>
        <v>9</v>
      </c>
      <c r="CE9" s="33">
        <f>U11</f>
        <v>22</v>
      </c>
      <c r="CF9" s="33">
        <f t="shared" si="6"/>
        <v>4</v>
      </c>
      <c r="CG9" s="33">
        <f>IF((D11)="",9,AD12)</f>
        <v>6</v>
      </c>
      <c r="CH9" s="33">
        <f>IF((D11)="",9,D11)</f>
        <v>3</v>
      </c>
      <c r="CK9" s="132">
        <f t="shared" si="7"/>
        <v>1209112204.6299999</v>
      </c>
      <c r="CM9" s="132">
        <f t="shared" si="8"/>
        <v>1105100600.72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302</v>
      </c>
      <c r="CS9" s="33">
        <f t="shared" si="13"/>
        <v>3</v>
      </c>
      <c r="CT9" s="33">
        <f t="shared" si="14"/>
        <v>2</v>
      </c>
      <c r="CU9" s="33">
        <f t="shared" si="15"/>
        <v>2</v>
      </c>
      <c r="CV9" s="33">
        <f>CT8</f>
        <v>3</v>
      </c>
      <c r="DB9" s="33">
        <v>3</v>
      </c>
      <c r="DC9" s="33">
        <f>W11</f>
        <v>2</v>
      </c>
      <c r="DD9" s="33">
        <f>D11</f>
        <v>3</v>
      </c>
      <c r="DE9" s="33">
        <f t="shared" si="16"/>
        <v>23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Juřenová Karolína</v>
      </c>
      <c r="DR9" s="38" t="str">
        <f>B11</f>
        <v>Krn.</v>
      </c>
      <c r="DS9" s="33">
        <f t="shared" si="20"/>
        <v>3</v>
      </c>
      <c r="DT9" s="36" t="str">
        <f t="shared" si="21"/>
        <v>Aneta Chovancová</v>
      </c>
      <c r="DU9" s="36" t="str">
        <f t="shared" si="22"/>
        <v>WrC Ostr.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6</v>
      </c>
      <c r="J10" s="73"/>
      <c r="K10" s="169"/>
      <c r="L10" s="72">
        <v>0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f>I13</f>
        <v>0</v>
      </c>
      <c r="AT10" s="33">
        <f>I14</f>
        <v>2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2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2</v>
      </c>
      <c r="CF10" s="33">
        <f t="shared" si="6"/>
        <v>2</v>
      </c>
      <c r="CG10" s="33">
        <f>IF((D13)="",9,AD14)</f>
        <v>5</v>
      </c>
      <c r="CH10" s="33">
        <f>IF((D13)="",9,D13)</f>
        <v>4</v>
      </c>
      <c r="CK10" s="132">
        <f t="shared" si="7"/>
        <v>1000000202.54</v>
      </c>
      <c r="CM10" s="132">
        <f t="shared" si="8"/>
        <v>1000000202.54</v>
      </c>
      <c r="CN10" s="33">
        <f t="shared" si="9"/>
        <v>13</v>
      </c>
      <c r="CO10" s="33">
        <f t="shared" si="10"/>
        <v>4</v>
      </c>
      <c r="CP10" s="33">
        <v>4</v>
      </c>
      <c r="CQ10" s="33">
        <f t="shared" si="11"/>
        <v>404</v>
      </c>
      <c r="CR10" s="33">
        <f t="shared" si="12"/>
        <v>404</v>
      </c>
      <c r="CS10" s="33">
        <f t="shared" si="13"/>
        <v>3</v>
      </c>
      <c r="CT10" s="33">
        <f t="shared" si="14"/>
        <v>4</v>
      </c>
      <c r="CU10" s="33">
        <f t="shared" si="15"/>
        <v>4</v>
      </c>
      <c r="DB10" s="33">
        <v>4</v>
      </c>
      <c r="DC10" s="33">
        <f>W13</f>
        <v>4</v>
      </c>
      <c r="DD10" s="33">
        <f>D13</f>
        <v>4</v>
      </c>
      <c r="DE10" s="33">
        <f t="shared" si="16"/>
        <v>44</v>
      </c>
      <c r="DF10" s="33">
        <f t="shared" si="17"/>
        <v>44</v>
      </c>
      <c r="DG10" s="33">
        <f t="shared" si="18"/>
        <v>2</v>
      </c>
      <c r="DH10" s="33">
        <f t="shared" si="19"/>
        <v>4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Habustová Kamila</v>
      </c>
      <c r="DR10" s="38" t="str">
        <f>B13</f>
        <v>Jabl.</v>
      </c>
      <c r="DS10" s="33">
        <f t="shared" si="20"/>
        <v>4</v>
      </c>
      <c r="DT10" s="36" t="str">
        <f t="shared" si="21"/>
        <v>Habustová Kamila</v>
      </c>
      <c r="DU10" s="36" t="str">
        <f t="shared" si="22"/>
        <v>Jabl.</v>
      </c>
    </row>
    <row r="11" spans="1:125" ht="14.25" customHeight="1" thickBot="1" x14ac:dyDescent="0.3">
      <c r="A11" s="178" t="str">
        <f>IF('Vážní listina'!D9="","",'Vážní listina'!D9)</f>
        <v>Juřenová Karolína</v>
      </c>
      <c r="B11" s="180" t="str">
        <f>IF('Vážní listina'!D9="","",'Vážní listina'!E9)</f>
        <v>Krn.</v>
      </c>
      <c r="C11" s="163"/>
      <c r="D11" s="182">
        <f>'Vážní listina'!A9</f>
        <v>3</v>
      </c>
      <c r="E11" s="169">
        <v>4</v>
      </c>
      <c r="F11" s="74">
        <v>5</v>
      </c>
      <c r="G11" s="75"/>
      <c r="H11" s="169">
        <v>1</v>
      </c>
      <c r="I11" s="74">
        <v>0</v>
      </c>
      <c r="J11" s="75"/>
      <c r="K11" s="169">
        <v>2</v>
      </c>
      <c r="L11" s="74">
        <v>4</v>
      </c>
      <c r="M11" s="75"/>
      <c r="N11" s="169"/>
      <c r="O11" s="74"/>
      <c r="P11" s="75"/>
      <c r="Q11" s="169"/>
      <c r="R11" s="74"/>
      <c r="S11" s="75"/>
      <c r="T11" s="172">
        <f>F11+I11+L11+O11+R11</f>
        <v>9</v>
      </c>
      <c r="U11" s="173">
        <f>F12+I12+L12+O12+R12</f>
        <v>22</v>
      </c>
      <c r="V11" s="171">
        <f>G11+J11+M11+P11+S11</f>
        <v>0</v>
      </c>
      <c r="W11" s="160">
        <f>CU9</f>
        <v>2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2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4</v>
      </c>
      <c r="G12" s="28"/>
      <c r="H12" s="183"/>
      <c r="I12" s="27">
        <v>4</v>
      </c>
      <c r="J12" s="28"/>
      <c r="K12" s="183"/>
      <c r="L12" s="27">
        <v>14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1</v>
      </c>
      <c r="Z12" s="33">
        <f>AN9+AV9+BD9+BL9+BT9</f>
        <v>1</v>
      </c>
      <c r="AA12" s="33">
        <f>AO9+AW9+BE9+BM9+BU9</f>
        <v>0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11</v>
      </c>
      <c r="AH12" s="33">
        <f>AG12*100</f>
        <v>1100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Habustová Kamila</v>
      </c>
      <c r="B13" s="194" t="str">
        <f>IF('Vážní listina'!D10="","",'Vážní listina'!E10)</f>
        <v>Jabl.</v>
      </c>
      <c r="C13" s="196"/>
      <c r="D13" s="195">
        <f>'Vážní listina'!A10</f>
        <v>4</v>
      </c>
      <c r="E13" s="190">
        <v>3</v>
      </c>
      <c r="F13" s="74">
        <v>0</v>
      </c>
      <c r="G13" s="75"/>
      <c r="H13" s="190">
        <v>2</v>
      </c>
      <c r="I13" s="74">
        <v>0</v>
      </c>
      <c r="J13" s="75"/>
      <c r="K13" s="190">
        <v>1</v>
      </c>
      <c r="L13" s="74">
        <v>0</v>
      </c>
      <c r="M13" s="75"/>
      <c r="N13" s="169"/>
      <c r="O13" s="74"/>
      <c r="P13" s="75"/>
      <c r="Q13" s="169"/>
      <c r="R13" s="74"/>
      <c r="S13" s="75"/>
      <c r="T13" s="199">
        <f>F13+I13+L13+O13+R13</f>
        <v>0</v>
      </c>
      <c r="U13" s="200">
        <f>F14+I14+L14+O14+R14</f>
        <v>2</v>
      </c>
      <c r="V13" s="191">
        <f>G13+J13+M13+P13+S13</f>
        <v>0</v>
      </c>
      <c r="W13" s="188">
        <f>CU10</f>
        <v>4</v>
      </c>
      <c r="AJ13" s="129" t="s">
        <v>7</v>
      </c>
      <c r="AL13" s="33">
        <f>SUM(AL7:AL11)</f>
        <v>8</v>
      </c>
      <c r="AM13" s="33">
        <f>SUM(AM7:AM11)</f>
        <v>2</v>
      </c>
      <c r="AT13" s="33">
        <f>SUM(AT7:AT11)</f>
        <v>23</v>
      </c>
      <c r="AU13" s="33">
        <f>SUM(AU7:AU11)</f>
        <v>2</v>
      </c>
      <c r="BB13" s="33">
        <f>SUM(BB7:BB11)</f>
        <v>18</v>
      </c>
      <c r="BC13" s="33">
        <f>SUM(BC7:BC11)</f>
        <v>1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4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0</v>
      </c>
      <c r="G14" s="32"/>
      <c r="H14" s="149"/>
      <c r="I14" s="31">
        <v>2</v>
      </c>
      <c r="J14" s="32"/>
      <c r="K14" s="149"/>
      <c r="L14" s="31">
        <v>0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0</v>
      </c>
      <c r="AH14" s="33">
        <f>AG14*100</f>
        <v>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92</v>
      </c>
      <c r="P5" s="33">
        <f>[4]Strategie!$B3</f>
        <v>0</v>
      </c>
      <c r="Q5" s="33">
        <f>[4]Strategie!$H3</f>
        <v>92</v>
      </c>
      <c r="S5" s="33">
        <f>[4]Strategie!$B3</f>
        <v>0</v>
      </c>
      <c r="T5" s="33">
        <f>[4]Strategie!$H3</f>
        <v>92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U13</v>
      </c>
      <c r="N7" s="33" t="str">
        <f>[4]Strategie!$H5</f>
        <v/>
      </c>
      <c r="P7" s="33" t="str">
        <f>[4]Strategie!$B5</f>
        <v>U13</v>
      </c>
      <c r="Q7" s="33" t="str">
        <f>[4]Strategie!$H5</f>
        <v/>
      </c>
      <c r="S7" s="33" t="str">
        <f>[4]Strategie!$B5</f>
        <v>U13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U13</v>
      </c>
      <c r="N8" s="33" t="str">
        <f>[4]Strategie!$H6</f>
        <v/>
      </c>
      <c r="P8" s="33" t="str">
        <f>[4]Strategie!$B6</f>
        <v>U13</v>
      </c>
      <c r="Q8" s="33" t="str">
        <f>[4]Strategie!$H6</f>
        <v/>
      </c>
      <c r="S8" s="33" t="str">
        <f>[4]Strategie!$B6</f>
        <v>U13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U13</v>
      </c>
      <c r="N9" s="33" t="str">
        <f>[4]Strategie!$H7</f>
        <v/>
      </c>
      <c r="P9" s="33" t="str">
        <f>[4]Strategie!$B7</f>
        <v>U13</v>
      </c>
      <c r="Q9" s="33" t="str">
        <f>[4]Strategie!$H7</f>
        <v/>
      </c>
      <c r="S9" s="33" t="str">
        <f>[4]Strategie!$B7</f>
        <v>U13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U13</v>
      </c>
      <c r="N10" s="33" t="str">
        <f>[4]Strategie!$H8</f>
        <v/>
      </c>
      <c r="P10" s="33" t="str">
        <f>[4]Strategie!$B8</f>
        <v>U13</v>
      </c>
      <c r="Q10" s="33" t="str">
        <f>[4]Strategie!$H8</f>
        <v/>
      </c>
      <c r="S10" s="33" t="str">
        <f>[4]Strategie!$B8</f>
        <v>U13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U13</v>
      </c>
      <c r="N11" s="33" t="str">
        <f>[4]Strategie!$H9</f>
        <v/>
      </c>
      <c r="P11" s="33" t="str">
        <f>[4]Strategie!$B9</f>
        <v>U13</v>
      </c>
      <c r="Q11" s="33" t="str">
        <f>[4]Strategie!$H9</f>
        <v/>
      </c>
      <c r="S11" s="33" t="str">
        <f>[4]Strategie!$B9</f>
        <v>U13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U13</v>
      </c>
      <c r="N12" s="33" t="str">
        <f>[4]Strategie!$H10</f>
        <v/>
      </c>
      <c r="P12" s="33" t="str">
        <f>[4]Strategie!$B10</f>
        <v>U13</v>
      </c>
      <c r="Q12" s="33" t="str">
        <f>[4]Strategie!$H10</f>
        <v/>
      </c>
      <c r="S12" s="33" t="str">
        <f>[4]Strategie!$B10</f>
        <v>U13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U15</v>
      </c>
      <c r="N13" s="33" t="str">
        <f>[4]Strategie!$H11</f>
        <v/>
      </c>
      <c r="P13" s="33" t="str">
        <f>[4]Strategie!$B11</f>
        <v>U15</v>
      </c>
      <c r="Q13" s="33" t="str">
        <f>[4]Strategie!$H11</f>
        <v/>
      </c>
      <c r="S13" s="33" t="str">
        <f>[4]Strategie!$B11</f>
        <v>U15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U15</v>
      </c>
      <c r="N14" s="33" t="str">
        <f>[4]Strategie!$H12</f>
        <v/>
      </c>
      <c r="P14" s="33" t="str">
        <f>[4]Strategie!$B12</f>
        <v>U15</v>
      </c>
      <c r="Q14" s="33" t="str">
        <f>[4]Strategie!$H12</f>
        <v/>
      </c>
      <c r="S14" s="33" t="str">
        <f>[4]Strategie!$B12</f>
        <v>U15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U15</v>
      </c>
      <c r="N15" s="33" t="str">
        <f>[4]Strategie!$H13</f>
        <v/>
      </c>
      <c r="P15" s="33" t="str">
        <f>[4]Strategie!$B13</f>
        <v>U15</v>
      </c>
      <c r="Q15" s="33" t="str">
        <f>[4]Strategie!$H13</f>
        <v/>
      </c>
      <c r="S15" s="33" t="str">
        <f>[4]Strategie!$B13</f>
        <v>U15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C příp</v>
      </c>
      <c r="N16" s="33" t="str">
        <f>[4]Strategie!$H14</f>
        <v/>
      </c>
      <c r="P16" s="33" t="str">
        <f>[4]Strategie!$B14</f>
        <v>C příp</v>
      </c>
      <c r="Q16" s="33" t="str">
        <f>[4]Strategie!$H14</f>
        <v/>
      </c>
      <c r="S16" s="33" t="str">
        <f>[4]Strategie!$B14</f>
        <v>C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C příp</v>
      </c>
      <c r="N17" s="33" t="str">
        <f>[4]Strategie!$H15</f>
        <v/>
      </c>
      <c r="P17" s="33" t="str">
        <f>[4]Strategie!$B15</f>
        <v>C příp</v>
      </c>
      <c r="Q17" s="33" t="str">
        <f>[4]Strategie!$H15</f>
        <v/>
      </c>
      <c r="S17" s="33" t="str">
        <f>[4]Strategie!$B15</f>
        <v>C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C příp</v>
      </c>
      <c r="N18" s="33" t="str">
        <f>[4]Strategie!$H16</f>
        <v/>
      </c>
      <c r="P18" s="33" t="str">
        <f>[4]Strategie!$B16</f>
        <v>C příp</v>
      </c>
      <c r="Q18" s="33" t="str">
        <f>[4]Strategie!$H16</f>
        <v/>
      </c>
      <c r="S18" s="33" t="str">
        <f>[4]Strategie!$B16</f>
        <v>C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C příp</v>
      </c>
      <c r="N19" s="33" t="str">
        <f>[4]Strategie!$H17</f>
        <v/>
      </c>
      <c r="P19" s="33" t="str">
        <f>[4]Strategie!$B17</f>
        <v>C příp</v>
      </c>
      <c r="Q19" s="33" t="str">
        <f>[4]Strategie!$H17</f>
        <v/>
      </c>
      <c r="S19" s="33" t="str">
        <f>[4]Strategie!$B17</f>
        <v>C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B příp</v>
      </c>
      <c r="N23" s="33" t="str">
        <f>[4]Strategie!$H21</f>
        <v/>
      </c>
      <c r="P23" s="33" t="str">
        <f>[4]Strategie!$B21</f>
        <v>B příp</v>
      </c>
      <c r="Q23" s="33" t="str">
        <f>[4]Strategie!$H21</f>
        <v/>
      </c>
      <c r="S23" s="33" t="str">
        <f>[4]Strategie!$B21</f>
        <v>B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B příp</v>
      </c>
      <c r="N24" s="33" t="str">
        <f>[4]Strategie!$H22</f>
        <v/>
      </c>
      <c r="P24" s="33" t="str">
        <f>[4]Strategie!$B22</f>
        <v>B příp</v>
      </c>
      <c r="Q24" s="33" t="str">
        <f>[4]Strategie!$H22</f>
        <v/>
      </c>
      <c r="S24" s="33" t="str">
        <f>[4]Strategie!$B22</f>
        <v>B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B příp</v>
      </c>
      <c r="N25" s="33" t="str">
        <f>[4]Strategie!$H23</f>
        <v/>
      </c>
      <c r="P25" s="33" t="str">
        <f>[4]Strategie!$B23</f>
        <v>B příp</v>
      </c>
      <c r="Q25" s="33" t="str">
        <f>[4]Strategie!$H23</f>
        <v/>
      </c>
      <c r="S25" s="33" t="str">
        <f>[4]Strategie!$B23</f>
        <v>B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B příp</v>
      </c>
      <c r="N26" s="33" t="str">
        <f>[4]Strategie!$H24</f>
        <v/>
      </c>
      <c r="P26" s="33" t="str">
        <f>[4]Strategie!$B24</f>
        <v>B příp</v>
      </c>
      <c r="Q26" s="33" t="str">
        <f>[4]Strategie!$H24</f>
        <v/>
      </c>
      <c r="S26" s="33" t="str">
        <f>[4]Strategie!$B24</f>
        <v>B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A příp</v>
      </c>
      <c r="N30" s="33" t="str">
        <f>[4]Strategie!$H28</f>
        <v/>
      </c>
      <c r="P30" s="33" t="str">
        <f>[4]Strategie!$B28</f>
        <v>A příp</v>
      </c>
      <c r="Q30" s="33" t="str">
        <f>[4]Strategie!$H28</f>
        <v/>
      </c>
      <c r="S30" s="33" t="str">
        <f>[4]Strategie!$B28</f>
        <v>A příp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A příp</v>
      </c>
      <c r="N31" s="33" t="str">
        <f>[4]Strategie!$H29</f>
        <v/>
      </c>
      <c r="P31" s="33" t="str">
        <f>[4]Strategie!$B29</f>
        <v>A příp</v>
      </c>
      <c r="Q31" s="33" t="str">
        <f>[4]Strategie!$H29</f>
        <v/>
      </c>
      <c r="S31" s="33" t="str">
        <f>[4]Strategie!$B29</f>
        <v>A příp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A příp</v>
      </c>
      <c r="N32" s="33" t="str">
        <f>[4]Strategie!$H30</f>
        <v/>
      </c>
      <c r="P32" s="33" t="str">
        <f>[4]Strategie!$B30</f>
        <v>A příp</v>
      </c>
      <c r="Q32" s="33" t="str">
        <f>[4]Strategie!$H30</f>
        <v/>
      </c>
      <c r="S32" s="33" t="str">
        <f>[4]Strategie!$B30</f>
        <v>A příp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A příp</v>
      </c>
      <c r="N33" s="33" t="str">
        <f>[4]Strategie!$H31</f>
        <v/>
      </c>
      <c r="P33" s="33" t="str">
        <f>[4]Strategie!$B31</f>
        <v>A příp</v>
      </c>
      <c r="Q33" s="33" t="str">
        <f>[4]Strategie!$H31</f>
        <v/>
      </c>
      <c r="S33" s="33" t="str">
        <f>[4]Strategie!$B31</f>
        <v>A příp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A příp</v>
      </c>
      <c r="N34" s="33" t="str">
        <f>[4]Strategie!$H32</f>
        <v/>
      </c>
      <c r="P34" s="33" t="str">
        <f>[4]Strategie!$B32</f>
        <v>A příp</v>
      </c>
      <c r="Q34" s="33" t="str">
        <f>[4]Strategie!$H32</f>
        <v/>
      </c>
      <c r="S34" s="33" t="str">
        <f>[4]Strategie!$B32</f>
        <v>A příp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WU15</v>
      </c>
      <c r="N35" s="33" t="str">
        <f>[4]Strategie!$H33</f>
        <v/>
      </c>
      <c r="P35" s="33" t="str">
        <f>[4]Strategie!$B33</f>
        <v>WU15</v>
      </c>
      <c r="Q35" s="33" t="str">
        <f>[4]Strategie!$H33</f>
        <v/>
      </c>
      <c r="S35" s="33" t="str">
        <f>[4]Strategie!$B33</f>
        <v>WU15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WU15</v>
      </c>
      <c r="N36" s="33" t="str">
        <f>[4]Strategie!$H34</f>
        <v/>
      </c>
      <c r="P36" s="33" t="str">
        <f>[4]Strategie!$B34</f>
        <v>WU15</v>
      </c>
      <c r="Q36" s="33" t="str">
        <f>[4]Strategie!$H34</f>
        <v/>
      </c>
      <c r="S36" s="33" t="str">
        <f>[4]Strategie!$B34</f>
        <v>WU15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WU15</v>
      </c>
      <c r="N37" s="33" t="str">
        <f>[4]Strategie!$H35</f>
        <v/>
      </c>
      <c r="P37" s="33" t="str">
        <f>[4]Strategie!$B35</f>
        <v>WU15</v>
      </c>
      <c r="Q37" s="33" t="str">
        <f>[4]Strategie!$H35</f>
        <v/>
      </c>
      <c r="S37" s="33" t="str">
        <f>[4]Strategie!$B35</f>
        <v>WU15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WU15</v>
      </c>
      <c r="N38" s="33" t="str">
        <f>[4]Strategie!$H36</f>
        <v/>
      </c>
      <c r="P38" s="33" t="str">
        <f>[4]Strategie!$B36</f>
        <v>WU15</v>
      </c>
      <c r="Q38" s="33" t="str">
        <f>[4]Strategie!$H36</f>
        <v/>
      </c>
      <c r="S38" s="33" t="str">
        <f>[4]Strategie!$B36</f>
        <v>WU15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2024-01-27T15:39:01Z</cp:lastPrinted>
  <dcterms:created xsi:type="dcterms:W3CDTF">2002-01-25T08:02:23Z</dcterms:created>
  <dcterms:modified xsi:type="dcterms:W3CDTF">2024-01-28T14:00:29Z</dcterms:modified>
</cp:coreProperties>
</file>