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BBFD46EA-4C74-4CE3-819F-CC040E35B01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kvalifikace'!$A$1:$W$70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54" i="21" l="1"/>
  <c r="Y54" i="21"/>
  <c r="Z53" i="21"/>
  <c r="Y53" i="21"/>
  <c r="Z52" i="21"/>
  <c r="Y52" i="21"/>
  <c r="Z51" i="21"/>
  <c r="Y51" i="21"/>
  <c r="Z50" i="21"/>
  <c r="Y50" i="21"/>
  <c r="Z49" i="21"/>
  <c r="Y49" i="21"/>
  <c r="Z48" i="21"/>
  <c r="Y48" i="21"/>
  <c r="Z47" i="21"/>
  <c r="Y47" i="21"/>
  <c r="Z46" i="21"/>
  <c r="Y46" i="21"/>
  <c r="Z45" i="21"/>
  <c r="Y45" i="21"/>
  <c r="Z44" i="21"/>
  <c r="Y44" i="21"/>
  <c r="Z43" i="21"/>
  <c r="Y43" i="21"/>
  <c r="Z42" i="21"/>
  <c r="Y42" i="21"/>
  <c r="Z41" i="21"/>
  <c r="Y41" i="21"/>
  <c r="Z40" i="21"/>
  <c r="Y40" i="21"/>
  <c r="Z39" i="21"/>
  <c r="Y39" i="21"/>
  <c r="Z38" i="21"/>
  <c r="Y38" i="21"/>
  <c r="Z37" i="21"/>
  <c r="Y37" i="21"/>
  <c r="Z36" i="21"/>
  <c r="Y36" i="21"/>
  <c r="Z35" i="21"/>
  <c r="Y35" i="21"/>
  <c r="Z34" i="21"/>
  <c r="Y34" i="21"/>
  <c r="Z33" i="21"/>
  <c r="Y33" i="21"/>
  <c r="Z32" i="21"/>
  <c r="Y32" i="21"/>
  <c r="Z31" i="21"/>
  <c r="Y31" i="21"/>
  <c r="Z30" i="21"/>
  <c r="Y30" i="21"/>
  <c r="Z29" i="21"/>
  <c r="Y29" i="21"/>
  <c r="Z28" i="21"/>
  <c r="Y28" i="21"/>
  <c r="Z27" i="21"/>
  <c r="Y27" i="21"/>
  <c r="Z26" i="21"/>
  <c r="Y26" i="21"/>
  <c r="Z25" i="21"/>
  <c r="Y25" i="21"/>
  <c r="Z24" i="21"/>
  <c r="Y24" i="21"/>
  <c r="Z23" i="21"/>
  <c r="Y23" i="21"/>
  <c r="Z22" i="21"/>
  <c r="Y22" i="21"/>
  <c r="Z21" i="21"/>
  <c r="Y21" i="21"/>
  <c r="Z20" i="21"/>
  <c r="Y20" i="21"/>
  <c r="Z19" i="21"/>
  <c r="Y19" i="21"/>
  <c r="Z18" i="21"/>
  <c r="Y18" i="21"/>
  <c r="Z17" i="21"/>
  <c r="Y17" i="21"/>
  <c r="Z16" i="21"/>
  <c r="Y16" i="21"/>
  <c r="Z15" i="21"/>
  <c r="Y15" i="21"/>
  <c r="Z14" i="21"/>
  <c r="Y14" i="21"/>
  <c r="Z13" i="21"/>
  <c r="Y13" i="21"/>
  <c r="Z12" i="21"/>
  <c r="Y12" i="21"/>
  <c r="Z11" i="21"/>
  <c r="Y11" i="21"/>
  <c r="Z10" i="21"/>
  <c r="Y10" i="21"/>
  <c r="Z9" i="21"/>
  <c r="Y9" i="21"/>
  <c r="Z8" i="21"/>
  <c r="Y8" i="21"/>
  <c r="Z7" i="21"/>
  <c r="Y7" i="21"/>
  <c r="Z6" i="21"/>
  <c r="Y6" i="21"/>
  <c r="Z5" i="21"/>
  <c r="Y5" i="21"/>
  <c r="W54" i="21"/>
  <c r="V54" i="21"/>
  <c r="W53" i="21"/>
  <c r="V53" i="21"/>
  <c r="W52" i="21"/>
  <c r="V52" i="21"/>
  <c r="W51" i="21"/>
  <c r="V51" i="21"/>
  <c r="W50" i="21"/>
  <c r="V50" i="21"/>
  <c r="W49" i="21"/>
  <c r="V49" i="21"/>
  <c r="W48" i="21"/>
  <c r="V48" i="21"/>
  <c r="W47" i="21"/>
  <c r="V47" i="21"/>
  <c r="W46" i="21"/>
  <c r="V46" i="21"/>
  <c r="W45" i="21"/>
  <c r="V45" i="21"/>
  <c r="W44" i="21"/>
  <c r="V44" i="21"/>
  <c r="W43" i="21"/>
  <c r="V43" i="21"/>
  <c r="W42" i="21"/>
  <c r="V42" i="21"/>
  <c r="W41" i="21"/>
  <c r="V41" i="21"/>
  <c r="W40" i="21"/>
  <c r="V40" i="21"/>
  <c r="W39" i="21"/>
  <c r="V39" i="21"/>
  <c r="W38" i="21"/>
  <c r="V38" i="21"/>
  <c r="W37" i="21"/>
  <c r="V37" i="21"/>
  <c r="W36" i="21"/>
  <c r="V36" i="21"/>
  <c r="W35" i="21"/>
  <c r="V35" i="21"/>
  <c r="W34" i="21"/>
  <c r="V34" i="21"/>
  <c r="W33" i="21"/>
  <c r="V33" i="21"/>
  <c r="W32" i="21"/>
  <c r="V32" i="21"/>
  <c r="W31" i="21"/>
  <c r="V31" i="21"/>
  <c r="W30" i="21"/>
  <c r="V30" i="21"/>
  <c r="W29" i="21"/>
  <c r="V29" i="21"/>
  <c r="W28" i="21"/>
  <c r="V28" i="21"/>
  <c r="W27" i="21"/>
  <c r="V27" i="21"/>
  <c r="W26" i="21"/>
  <c r="V26" i="21"/>
  <c r="W25" i="21"/>
  <c r="V25" i="21"/>
  <c r="W24" i="21"/>
  <c r="V24" i="21"/>
  <c r="W23" i="21"/>
  <c r="V23" i="21"/>
  <c r="W22" i="21"/>
  <c r="V22" i="21"/>
  <c r="W21" i="21"/>
  <c r="V21" i="21"/>
  <c r="W20" i="21"/>
  <c r="V20" i="21"/>
  <c r="W19" i="21"/>
  <c r="V19" i="21"/>
  <c r="W18" i="21"/>
  <c r="V18" i="21"/>
  <c r="W17" i="21"/>
  <c r="V17" i="21"/>
  <c r="W16" i="21"/>
  <c r="V16" i="21"/>
  <c r="W15" i="21"/>
  <c r="V15" i="21"/>
  <c r="W14" i="21"/>
  <c r="V14" i="21"/>
  <c r="W13" i="21"/>
  <c r="V13" i="21"/>
  <c r="W12" i="21"/>
  <c r="V12" i="21"/>
  <c r="W11" i="21"/>
  <c r="V11" i="21"/>
  <c r="W10" i="21"/>
  <c r="V10" i="21"/>
  <c r="W9" i="21"/>
  <c r="V9" i="21"/>
  <c r="W8" i="21"/>
  <c r="V8" i="21"/>
  <c r="W7" i="21"/>
  <c r="V7" i="21"/>
  <c r="W6" i="21"/>
  <c r="V6" i="21"/>
  <c r="W5" i="21"/>
  <c r="V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P2" i="21"/>
  <c r="M2" i="21"/>
  <c r="J2" i="21"/>
  <c r="G2" i="21"/>
  <c r="D2" i="21"/>
  <c r="A1" i="21"/>
  <c r="B1" i="21" l="1"/>
  <c r="B11" i="21" s="1"/>
  <c r="C11" i="21" s="1"/>
  <c r="B54" i="21"/>
  <c r="C54" i="21" s="1"/>
  <c r="B15" i="21" l="1"/>
  <c r="C15" i="21" s="1"/>
  <c r="J15" i="21" s="1"/>
  <c r="K15" i="21" s="1"/>
  <c r="B7" i="21"/>
  <c r="C7" i="21" s="1"/>
  <c r="M7" i="21" s="1"/>
  <c r="N7" i="21" s="1"/>
  <c r="P54" i="21"/>
  <c r="N54" i="21"/>
  <c r="M54" i="21"/>
  <c r="Q54" i="21"/>
  <c r="P11" i="21"/>
  <c r="Q11" i="21" s="1"/>
  <c r="M11" i="21"/>
  <c r="N11" i="21" s="1"/>
  <c r="J11" i="21"/>
  <c r="K11" i="21" s="1"/>
  <c r="K54" i="21"/>
  <c r="J54" i="2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H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G54" i="21"/>
  <c r="H54" i="21"/>
  <c r="D54" i="21"/>
  <c r="E54" i="21"/>
  <c r="G15" i="21"/>
  <c r="H15" i="21" s="1"/>
  <c r="D15" i="21"/>
  <c r="E15" i="21" s="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P15" i="21" l="1"/>
  <c r="Q15" i="21" s="1"/>
  <c r="M15" i="21"/>
  <c r="N15" i="21" s="1"/>
  <c r="G7" i="21"/>
  <c r="H7" i="21" s="1"/>
  <c r="D7" i="21"/>
  <c r="E7" i="21" s="1"/>
  <c r="J7" i="21"/>
  <c r="K7" i="21" s="1"/>
  <c r="P7" i="21"/>
  <c r="Q7" i="21" s="1"/>
  <c r="G41" i="2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B13" i="4" l="1"/>
  <c r="BN7" i="4"/>
  <c r="BZ9" i="4"/>
  <c r="BF7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I6" i="1" l="1"/>
  <c r="B6" i="1"/>
  <c r="C6" i="1"/>
  <c r="BF2" i="1" l="1"/>
  <c r="BE2" i="1"/>
  <c r="BG2" i="1" l="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<sst xmlns="http://schemas.openxmlformats.org/spreadsheetml/2006/main" count="94" uniqueCount="50">
  <si>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</si>
  <si>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</si>
  <si>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</si>
  <si>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</si>
  <si>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</si>
  <si>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</si>
  <si>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</si>
  <si>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</si>
  <si>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</si>
  <si>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</si>
  <si>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</si>
  <si>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</si>
  <si>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</si>
  <si>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</si>
  <si>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</si>
  <si>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</si>
  <si>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</si>
  <si>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</si>
  <si>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</si>
  <si>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</si>
  <si>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</si>
  <si>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</si>
  <si>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</si>
  <si>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</si>
  <si>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</si>
  <si>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</si>
  <si>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</si>
  <si>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</si>
  <si>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</si>
  <si>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</si>
  <si>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</si>
  <si>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</si>
  <si>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</si>
  <si>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</si>
  <si>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A příp</t>
  </si>
  <si>
    <t>1. kolo</t>
  </si>
  <si>
    <t>2. kolo</t>
  </si>
  <si>
    <t>3. kolo</t>
  </si>
  <si>
    <t>4. kolo</t>
  </si>
  <si>
    <t>5. kolo</t>
  </si>
  <si>
    <t>Šturala Antonín</t>
  </si>
  <si>
    <t>Tichá</t>
  </si>
  <si>
    <t>v.s.</t>
  </si>
  <si>
    <t>Šimon Tehlárik</t>
  </si>
  <si>
    <t>Trenčín</t>
  </si>
  <si>
    <t>Smrčka Filip</t>
  </si>
  <si>
    <t>Čech.</t>
  </si>
  <si>
    <t>Navrátil Jan</t>
  </si>
  <si>
    <t>Hod.</t>
  </si>
  <si>
    <t>Mňuk Michael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</si>
</sst>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3">
          <cell r="B3" t="str">
            <v>4. ročník „O ZLATÉ JABLKO “</v>
          </cell>
        </row>
        <row r="5">
          <cell r="B5" t="str">
            <v>Jablunkov</v>
          </cell>
        </row>
        <row r="7">
          <cell r="B7">
            <v>45318</v>
          </cell>
        </row>
      </sheetData>
      <sheetData sheetId="1"/>
      <sheetData sheetId="2"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E5" sqref="E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32" t="str">
        <f>CONCATENATE([1]List1!$A$96)</f>
        <v>Výsledky v soutěži jednotlivců</v>
      </c>
      <c r="B1" s="132"/>
      <c r="C1" s="132"/>
    </row>
    <row r="3" spans="1:3" ht="15.6" x14ac:dyDescent="0.3">
      <c r="A3" s="15" t="str">
        <f>CONCATENATE([1]List1!$A$97)</f>
        <v>Soutěž:</v>
      </c>
      <c r="B3" s="16" t="str">
        <f>CONCATENATE('Vážní listina'!A2)</f>
        <v>4. ročník „O ZLATÉ JABLKO “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Jablunkov</v>
      </c>
    </row>
    <row r="5" spans="1:3" ht="15.6" x14ac:dyDescent="0.3">
      <c r="A5" s="15" t="str">
        <f>CONCATENATE([1]List1!$A$4)</f>
        <v>Datum:</v>
      </c>
      <c r="B5" s="131">
        <f>'Vážní listina'!D4</f>
        <v>45318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52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Navrátil Jan</v>
      </c>
      <c r="C10" s="21" t="str">
        <f>'Tabulka kvalifikace'!DU7</f>
        <v>Hod.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Šturala Antonín</v>
      </c>
      <c r="C11" s="21" t="str">
        <f>'Tabulka kvalifikace'!DU8</f>
        <v>Tichá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Mňuk Michael</v>
      </c>
      <c r="C12" s="21" t="str">
        <f>'Tabulka kvalifikace'!DU9</f>
        <v>Hod.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Šimon Tehlárik</v>
      </c>
      <c r="C13" s="21" t="str">
        <f>'Tabulka kvalifikace'!DU10</f>
        <v>Trenčín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Smrčka Filip</v>
      </c>
      <c r="C14" s="21" t="str">
        <f>'Tabulka kvalifikace'!DU11</f>
        <v>Čech.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0"/>
      <c r="B20" s="70"/>
      <c r="C20" s="70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3" hidden="1" customWidth="1"/>
    <col min="24" max="24" width="10.109375" style="37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59" ht="28.5" customHeight="1" x14ac:dyDescent="0.25">
      <c r="A2" s="138" t="str">
        <f>[2]Soutěž!$B$3</f>
        <v>4. ročník „O ZLATÉ JABLKO “</v>
      </c>
      <c r="B2" s="138"/>
      <c r="C2" s="138"/>
      <c r="D2" s="138"/>
      <c r="E2" s="138"/>
      <c r="F2" s="138"/>
      <c r="G2" s="138"/>
      <c r="H2" s="138"/>
      <c r="I2" s="138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2" t="str">
        <f>CONCATENATE([1]List1!$A$3)</f>
        <v>Místo:</v>
      </c>
      <c r="D3" s="2" t="str">
        <f>[2]Soutěž!$B$5</f>
        <v>Jablunkov</v>
      </c>
      <c r="E3" s="44"/>
      <c r="F3" s="137"/>
      <c r="G3" s="137"/>
      <c r="H3" s="1"/>
      <c r="I3" s="1"/>
    </row>
    <row r="4" spans="1:59" s="37" customFormat="1" ht="28.5" customHeight="1" x14ac:dyDescent="0.25">
      <c r="A4" s="54" t="str">
        <f>CONCATENATE([1]List1!$A$4)</f>
        <v>Datum:</v>
      </c>
      <c r="B4" s="33"/>
      <c r="C4" s="33"/>
      <c r="D4" s="126">
        <f>[2]Soutěž!$B$7</f>
        <v>45318</v>
      </c>
      <c r="E4" s="53" t="str">
        <f>CONCATENATE([1]List1!$A$5)</f>
        <v>Hmotnost:</v>
      </c>
      <c r="F4" s="136" t="str">
        <f>IF(Z23=1,(CONCATENATE(AA6," ",L4," kg")),T27)</f>
        <v>A příp 52 kg</v>
      </c>
      <c r="G4" s="136"/>
      <c r="H4" s="53" t="str">
        <f>CONCATENATE([1]List1!$A$6)</f>
        <v>styl:</v>
      </c>
      <c r="I4" s="54" t="str">
        <f>I7</f>
        <v>v.s.</v>
      </c>
      <c r="K4" s="38" t="str">
        <f>$E$4</f>
        <v>Hmotnost:</v>
      </c>
      <c r="L4" s="57">
        <f>C7</f>
        <v>52</v>
      </c>
      <c r="M4" s="38" t="s">
        <v>0</v>
      </c>
      <c r="N4" s="38"/>
      <c r="O4" s="33"/>
      <c r="U4" s="33"/>
      <c r="V4" s="33"/>
      <c r="W4" s="33"/>
      <c r="Y4" s="33"/>
      <c r="Z4" s="33"/>
    </row>
    <row r="5" spans="1:59" ht="13.8" thickBot="1" x14ac:dyDescent="0.3">
      <c r="D5" s="46"/>
      <c r="E5" s="24"/>
      <c r="F5" s="39"/>
      <c r="G5" s="39"/>
      <c r="H5" s="24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59" ht="27" thickBot="1" x14ac:dyDescent="0.3">
      <c r="A6" s="115" t="str">
        <f>[1]List1!$B$3</f>
        <v>číslo</v>
      </c>
      <c r="B6" s="66" t="str">
        <f>'[3]Rozdělení do hmotností'!$B$69</f>
        <v>U13</v>
      </c>
      <c r="C6" s="67">
        <f>'[3]Rozdělení do hmotností'!$C$69</f>
        <v>0</v>
      </c>
      <c r="D6" s="68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3"/>
      <c r="N6" s="135" t="str">
        <f>[1]List1!$A$6</f>
        <v>styl:</v>
      </c>
      <c r="O6" s="135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65">
        <v>1</v>
      </c>
      <c r="B7" s="59" t="s">
        <v>34</v>
      </c>
      <c r="C7" s="60">
        <v>52</v>
      </c>
      <c r="D7" s="61" t="s">
        <v>40</v>
      </c>
      <c r="E7" s="10" t="s">
        <v>41</v>
      </c>
      <c r="F7" s="9">
        <v>2013</v>
      </c>
      <c r="G7" s="62">
        <v>43</v>
      </c>
      <c r="H7" s="63">
        <v>48.6</v>
      </c>
      <c r="I7" s="125" t="s">
        <v>42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120 sek</v>
      </c>
      <c r="R7" s="33" t="str">
        <f>T9</f>
        <v xml:space="preserve"> </v>
      </c>
      <c r="T7" s="37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7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9" ht="15.9" customHeight="1" x14ac:dyDescent="0.3">
      <c r="A8" s="65">
        <v>2</v>
      </c>
      <c r="B8" s="64" t="s">
        <v>34</v>
      </c>
      <c r="C8" s="62">
        <v>52</v>
      </c>
      <c r="D8" s="61" t="s">
        <v>43</v>
      </c>
      <c r="E8" s="10" t="s">
        <v>44</v>
      </c>
      <c r="F8" s="9">
        <v>2011</v>
      </c>
      <c r="G8" s="62">
        <v>90</v>
      </c>
      <c r="H8" s="63">
        <v>47</v>
      </c>
      <c r="I8" s="125" t="s">
        <v>42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7" t="str">
        <f>[1]List1!$A$92</f>
        <v>180 sek</v>
      </c>
      <c r="U8" s="33" t="str">
        <f>IF(L8="x",1,"")</f>
        <v/>
      </c>
      <c r="V8" s="33" t="str">
        <f t="shared" si="1"/>
        <v/>
      </c>
      <c r="X8" s="37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65">
        <v>3</v>
      </c>
      <c r="B9" s="59" t="s">
        <v>34</v>
      </c>
      <c r="C9" s="60">
        <v>52</v>
      </c>
      <c r="D9" s="61" t="s">
        <v>45</v>
      </c>
      <c r="E9" s="10" t="s">
        <v>46</v>
      </c>
      <c r="F9" s="9">
        <v>2013</v>
      </c>
      <c r="G9" s="62">
        <v>131</v>
      </c>
      <c r="H9" s="63">
        <v>52</v>
      </c>
      <c r="I9" s="125" t="s">
        <v>42</v>
      </c>
      <c r="K9" s="38" t="str">
        <f>[1]List1!$B$112</f>
        <v>kadeti</v>
      </c>
      <c r="L9" s="33" t="str">
        <f t="shared" si="0"/>
        <v/>
      </c>
      <c r="T9" s="37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9" ht="15.9" customHeight="1" x14ac:dyDescent="0.3">
      <c r="A10" s="65">
        <v>4</v>
      </c>
      <c r="B10" s="64" t="s">
        <v>34</v>
      </c>
      <c r="C10" s="62">
        <v>52</v>
      </c>
      <c r="D10" s="61" t="s">
        <v>47</v>
      </c>
      <c r="E10" s="10" t="s">
        <v>48</v>
      </c>
      <c r="F10" s="9">
        <v>2013</v>
      </c>
      <c r="G10" s="62">
        <v>156</v>
      </c>
      <c r="H10" s="63">
        <v>49.8</v>
      </c>
      <c r="I10" s="125" t="s">
        <v>42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7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9" ht="15.9" customHeight="1" thickBot="1" x14ac:dyDescent="0.35">
      <c r="A11" s="117">
        <v>5</v>
      </c>
      <c r="B11" s="118" t="s">
        <v>34</v>
      </c>
      <c r="C11" s="119">
        <v>52</v>
      </c>
      <c r="D11" s="120" t="s">
        <v>49</v>
      </c>
      <c r="E11" s="121" t="s">
        <v>48</v>
      </c>
      <c r="F11" s="122">
        <v>2013</v>
      </c>
      <c r="G11" s="123">
        <v>170</v>
      </c>
      <c r="H11" s="124">
        <v>52</v>
      </c>
      <c r="I11" s="125" t="s">
        <v>42</v>
      </c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9" ht="15.9" customHeight="1" x14ac:dyDescent="0.3">
      <c r="A12" s="85"/>
      <c r="B12" s="86"/>
      <c r="C12" s="87"/>
      <c r="D12" s="88"/>
      <c r="E12" s="89"/>
      <c r="F12" s="90"/>
      <c r="G12" s="87"/>
      <c r="H12" s="91"/>
      <c r="I12" s="69"/>
      <c r="K12" s="38" t="str">
        <f>[1]List1!$B$109</f>
        <v xml:space="preserve">A přípravka žáci </v>
      </c>
      <c r="L12" s="33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>
        <f t="shared" ref="U12:U14" si="5">IF(L12="x",20,"")</f>
        <v>20</v>
      </c>
      <c r="V12" s="33">
        <f t="shared" si="1"/>
        <v>1</v>
      </c>
      <c r="W12" s="33">
        <f t="shared" ref="W12:W13" si="6">IF(L12="x",1,0)</f>
        <v>1</v>
      </c>
      <c r="X12" s="37" t="str">
        <f>$T$23</f>
        <v>výsledky</v>
      </c>
      <c r="Y12" s="33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9" ht="15.9" hidden="1" customHeight="1" x14ac:dyDescent="0.3">
      <c r="A13" s="92"/>
      <c r="B13" s="93"/>
      <c r="C13" s="94"/>
      <c r="D13" s="95"/>
      <c r="E13" s="96"/>
      <c r="F13" s="97"/>
      <c r="G13" s="98"/>
      <c r="H13" s="99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92"/>
      <c r="B14" s="93"/>
      <c r="C14" s="94"/>
      <c r="D14" s="95"/>
      <c r="E14" s="96"/>
      <c r="F14" s="97"/>
      <c r="G14" s="98"/>
      <c r="H14" s="99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92"/>
      <c r="B15" s="100"/>
      <c r="C15" s="98"/>
      <c r="D15" s="95"/>
      <c r="E15" s="96"/>
      <c r="F15" s="97"/>
      <c r="G15" s="98"/>
      <c r="H15" s="99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9" ht="15.9" hidden="1" customHeight="1" x14ac:dyDescent="0.3">
      <c r="A16" s="92"/>
      <c r="B16" s="100"/>
      <c r="C16" s="98"/>
      <c r="D16" s="95"/>
      <c r="E16" s="96"/>
      <c r="F16" s="97"/>
      <c r="G16" s="98"/>
      <c r="H16" s="99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2"/>
      <c r="B17" s="93"/>
      <c r="C17" s="94"/>
      <c r="D17" s="95"/>
      <c r="E17" s="96"/>
      <c r="F17" s="97"/>
      <c r="G17" s="98"/>
      <c r="H17" s="99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2"/>
      <c r="B18" s="93"/>
      <c r="C18" s="94"/>
      <c r="D18" s="95"/>
      <c r="E18" s="96"/>
      <c r="F18" s="97"/>
      <c r="G18" s="98"/>
      <c r="H18" s="99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92"/>
      <c r="B19" s="100"/>
      <c r="C19" s="98"/>
      <c r="D19" s="95"/>
      <c r="E19" s="96"/>
      <c r="F19" s="97"/>
      <c r="G19" s="98"/>
      <c r="H19" s="99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2"/>
      <c r="B20" s="101"/>
      <c r="C20" s="102"/>
      <c r="D20" s="95"/>
      <c r="E20" s="96"/>
      <c r="F20" s="103"/>
      <c r="G20" s="104"/>
      <c r="H20" s="105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2"/>
      <c r="B21" s="100" t="s">
        <v>1</v>
      </c>
      <c r="C21" s="98">
        <v>74</v>
      </c>
      <c r="D21" s="95"/>
      <c r="E21" s="96"/>
      <c r="F21" s="97"/>
      <c r="G21" s="98"/>
      <c r="H21" s="99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2"/>
      <c r="B22" s="101"/>
      <c r="C22" s="102"/>
      <c r="D22" s="95"/>
      <c r="E22" s="96"/>
      <c r="F22" s="103"/>
      <c r="G22" s="104"/>
      <c r="H22" s="105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2"/>
      <c r="B23" s="100"/>
      <c r="C23" s="98"/>
      <c r="D23" s="95"/>
      <c r="E23" s="96"/>
      <c r="F23" s="97"/>
      <c r="G23" s="98"/>
      <c r="H23" s="99"/>
      <c r="I23" s="33"/>
      <c r="K23" s="38" t="str">
        <f>T25</f>
        <v>výsledky</v>
      </c>
      <c r="L23" s="38" t="str">
        <f>U25</f>
        <v>OK</v>
      </c>
      <c r="T23" s="37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2"/>
      <c r="B24" s="100"/>
      <c r="C24" s="98"/>
      <c r="D24" s="95"/>
      <c r="E24" s="96"/>
      <c r="F24" s="97"/>
      <c r="G24" s="98"/>
      <c r="H24" s="99"/>
      <c r="I24" s="33"/>
    </row>
    <row r="25" spans="1:29" ht="15.9" hidden="1" customHeight="1" x14ac:dyDescent="0.3">
      <c r="A25" s="92"/>
      <c r="B25" s="100"/>
      <c r="C25" s="98"/>
      <c r="D25" s="95"/>
      <c r="E25" s="96"/>
      <c r="F25" s="97"/>
      <c r="G25" s="98"/>
      <c r="H25" s="99"/>
      <c r="I25" s="33"/>
      <c r="T25" s="37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2"/>
      <c r="B26" s="100"/>
      <c r="C26" s="98"/>
      <c r="D26" s="95"/>
      <c r="E26" s="96"/>
      <c r="F26" s="97"/>
      <c r="G26" s="98"/>
      <c r="H26" s="99"/>
      <c r="I26" s="33"/>
    </row>
    <row r="27" spans="1:29" ht="15.9" hidden="1" customHeight="1" x14ac:dyDescent="0.3">
      <c r="A27" s="92"/>
      <c r="B27" s="100"/>
      <c r="C27" s="98"/>
      <c r="D27" s="95"/>
      <c r="E27" s="96"/>
      <c r="F27" s="97"/>
      <c r="G27" s="98"/>
      <c r="H27" s="99"/>
      <c r="I27" s="33"/>
      <c r="T27" s="37" t="str">
        <f>[1]List1!$A$104</f>
        <v>chyba</v>
      </c>
    </row>
    <row r="28" spans="1:29" ht="15.9" hidden="1" customHeight="1" x14ac:dyDescent="0.3">
      <c r="A28" s="92"/>
      <c r="C28" s="57"/>
      <c r="D28" s="106"/>
      <c r="E28" s="96"/>
      <c r="F28" s="97"/>
      <c r="G28" s="107"/>
      <c r="H28" s="108"/>
      <c r="I28" s="33"/>
      <c r="T28" s="37" t="str">
        <f>[1]List1!$A$186</f>
        <v>OK</v>
      </c>
    </row>
    <row r="29" spans="1:29" ht="15.9" hidden="1" customHeight="1" x14ac:dyDescent="0.3">
      <c r="A29" s="92"/>
      <c r="D29" s="106"/>
      <c r="E29" s="96"/>
      <c r="F29" s="97"/>
      <c r="G29" s="107"/>
      <c r="H29" s="108"/>
      <c r="I29" s="33"/>
      <c r="T29" s="37" t="str">
        <f>[1]List1!$A$190</f>
        <v>zadej styl</v>
      </c>
    </row>
    <row r="30" spans="1:29" ht="15.9" hidden="1" customHeight="1" x14ac:dyDescent="0.3">
      <c r="A30" s="92"/>
      <c r="D30" s="106"/>
      <c r="E30" s="96"/>
      <c r="F30" s="97"/>
      <c r="G30" s="107"/>
      <c r="H30" s="108"/>
      <c r="I30" s="33"/>
      <c r="T30" s="37" t="str">
        <f>[1]List1!$A$191</f>
        <v>zadej kategorii</v>
      </c>
    </row>
    <row r="31" spans="1:29" ht="15.9" hidden="1" customHeight="1" x14ac:dyDescent="0.3">
      <c r="A31" s="92"/>
      <c r="C31" s="57"/>
      <c r="D31" s="106"/>
      <c r="E31" s="96"/>
      <c r="F31" s="97"/>
      <c r="G31" s="107"/>
      <c r="H31" s="108"/>
      <c r="I31" s="33"/>
      <c r="T31" s="37" t="str">
        <f>[1]List1!$A$192</f>
        <v>mnoho stylů</v>
      </c>
    </row>
    <row r="32" spans="1:29" ht="15.9" hidden="1" customHeight="1" x14ac:dyDescent="0.3">
      <c r="A32" s="92"/>
      <c r="D32" s="106"/>
      <c r="E32" s="96"/>
      <c r="F32" s="97"/>
      <c r="G32" s="107"/>
      <c r="H32" s="108"/>
      <c r="I32" s="33"/>
      <c r="T32" s="37" t="str">
        <f>[1]List1!$A$193</f>
        <v>mnoho kategorií</v>
      </c>
    </row>
    <row r="33" spans="1:20" ht="15.9" hidden="1" customHeight="1" x14ac:dyDescent="0.3">
      <c r="A33" s="92"/>
      <c r="D33" s="106"/>
      <c r="E33" s="96"/>
      <c r="F33" s="97"/>
      <c r="G33" s="107"/>
      <c r="H33" s="108"/>
      <c r="I33" s="33"/>
      <c r="T33" s="37" t="str">
        <f>[1]List1!$A$196</f>
        <v>ženy</v>
      </c>
    </row>
    <row r="34" spans="1:20" ht="15.9" hidden="1" customHeight="1" x14ac:dyDescent="0.3">
      <c r="A34" s="92"/>
      <c r="C34" s="57"/>
      <c r="D34" s="106"/>
      <c r="E34" s="96"/>
      <c r="F34" s="97"/>
      <c r="G34" s="107"/>
      <c r="H34" s="108"/>
      <c r="I34" s="109"/>
    </row>
    <row r="35" spans="1:20" ht="15.9" hidden="1" customHeight="1" x14ac:dyDescent="0.25"/>
    <row r="36" spans="1:20" x14ac:dyDescent="0.25">
      <c r="A36" s="58" t="str">
        <f>'[2]Základní údaje'!$B$7</f>
        <v xml:space="preserve">Jablunkov,  27.1.2024 </v>
      </c>
      <c r="E36"/>
    </row>
    <row r="37" spans="1:20" x14ac:dyDescent="0.25">
      <c r="D37" s="5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15" sqref="R1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9" width="3.6640625" style="33" customWidth="1"/>
    <col min="30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29" hidden="1" customWidth="1"/>
    <col min="90" max="90" width="9.109375" style="33" hidden="1" customWidth="1"/>
    <col min="91" max="91" width="16.44140625" style="130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Y1" s="140" t="str">
        <f>[1]List1!$A$269</f>
        <v>lopatky</v>
      </c>
      <c r="Z1" s="140" t="str">
        <f>[1]List1!$A$270</f>
        <v>technická převaha</v>
      </c>
      <c r="AA1" s="140" t="str">
        <f>[1]List1!$A$268</f>
        <v>vítězství na body</v>
      </c>
      <c r="AB1" s="127"/>
      <c r="AC1" s="127"/>
      <c r="AD1" s="127"/>
      <c r="AE1" s="127"/>
      <c r="AF1" s="127"/>
      <c r="AG1" s="127"/>
      <c r="AH1" s="127"/>
      <c r="AI1" s="127"/>
    </row>
    <row r="2" spans="1:125" ht="23.25" customHeight="1" x14ac:dyDescent="0.3">
      <c r="A2" s="141" t="str">
        <f>'Vážní listina'!A2:I2</f>
        <v>4. ročník „O ZLATÉ JABLKO “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Y2" s="140"/>
      <c r="Z2" s="140"/>
      <c r="AA2" s="140"/>
      <c r="AB2" s="127"/>
      <c r="AC2" s="127"/>
      <c r="AD2" s="127"/>
      <c r="AE2" s="127"/>
      <c r="AF2" s="127"/>
      <c r="AG2" s="127"/>
      <c r="AH2" s="127"/>
      <c r="AI2" s="127"/>
      <c r="BQ2" s="33" t="s">
        <v>8</v>
      </c>
      <c r="BS2" s="33">
        <f>BS26</f>
        <v>40</v>
      </c>
      <c r="CK2" s="129">
        <v>1</v>
      </c>
      <c r="CM2" s="130">
        <v>0</v>
      </c>
      <c r="CQ2" s="33">
        <v>999</v>
      </c>
    </row>
    <row r="3" spans="1:125" x14ac:dyDescent="0.25">
      <c r="A3" s="24" t="str">
        <f>CONCATENATE([1]List1!$A$3)</f>
        <v>Místo:</v>
      </c>
      <c r="B3" s="142" t="str">
        <f>CONCATENATE('Vážní listina'!D3)</f>
        <v>Jablunkov</v>
      </c>
      <c r="C3" s="142"/>
      <c r="D3" s="142"/>
      <c r="E3" s="142"/>
      <c r="Q3" s="8"/>
      <c r="R3" s="8"/>
      <c r="S3" s="8"/>
      <c r="T3" s="8"/>
      <c r="U3" s="8"/>
      <c r="Y3" s="140"/>
      <c r="Z3" s="140"/>
      <c r="AA3" s="140"/>
      <c r="AB3" s="127"/>
      <c r="AC3" s="127"/>
      <c r="AD3" s="127"/>
      <c r="AE3" s="127"/>
      <c r="AF3" s="127"/>
      <c r="AG3" s="127"/>
      <c r="AH3" s="127"/>
      <c r="AI3" s="127"/>
      <c r="BY3" s="33" t="s">
        <v>10</v>
      </c>
      <c r="BZ3" s="33" t="s">
        <v>23</v>
      </c>
      <c r="CB3" s="33" t="s">
        <v>21</v>
      </c>
      <c r="CD3" s="33" t="s">
        <v>22</v>
      </c>
      <c r="CE3" s="33" t="s">
        <v>24</v>
      </c>
      <c r="CF3" s="33" t="s">
        <v>25</v>
      </c>
      <c r="CG3" s="33" t="s">
        <v>26</v>
      </c>
      <c r="CH3" s="33" t="s">
        <v>27</v>
      </c>
      <c r="CK3" s="129" t="s">
        <v>28</v>
      </c>
      <c r="DR3" s="33" t="s">
        <v>30</v>
      </c>
    </row>
    <row r="4" spans="1:125" x14ac:dyDescent="0.25">
      <c r="A4" s="24" t="str">
        <f>CONCATENATE([1]List1!$A$4)</f>
        <v>Datum:</v>
      </c>
      <c r="B4" s="143">
        <f>'Vážní listina'!D4</f>
        <v>45318</v>
      </c>
      <c r="C4" s="143"/>
      <c r="E4" s="8"/>
      <c r="F4" s="8"/>
      <c r="G4" s="8" t="str">
        <f>CONCATENATE([1]List1!$A$5)</f>
        <v>Hmotnost:</v>
      </c>
      <c r="H4" s="8"/>
      <c r="I4" s="8"/>
      <c r="J4" s="137" t="str">
        <f>CONCATENATE('Vážní listina'!F4)</f>
        <v>A příp 52 kg</v>
      </c>
      <c r="K4" s="137"/>
      <c r="L4" s="137"/>
      <c r="M4" s="137"/>
      <c r="N4" s="137"/>
      <c r="O4" s="137"/>
      <c r="P4" s="137"/>
      <c r="Q4" s="137" t="str">
        <f>CONCATENATE([1]List1!$A$6)</f>
        <v>styl:</v>
      </c>
      <c r="R4" s="137"/>
      <c r="S4" s="137"/>
      <c r="T4" s="137" t="str">
        <f>CONCATENATE('Vážní listina'!I4)</f>
        <v>v.s.</v>
      </c>
      <c r="U4" s="137"/>
      <c r="V4" s="137"/>
      <c r="W4" s="137"/>
      <c r="Y4" s="140"/>
      <c r="Z4" s="140"/>
      <c r="AA4" s="140"/>
      <c r="AB4" s="127"/>
      <c r="AC4" s="127"/>
      <c r="AD4" s="127"/>
      <c r="AE4" s="127"/>
      <c r="AF4" s="33">
        <f>SUM(AF8:AF16)</f>
        <v>20</v>
      </c>
      <c r="AG4" s="127"/>
      <c r="AH4" s="127"/>
      <c r="AI4" s="127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Y5" s="140"/>
      <c r="Z5" s="140"/>
      <c r="AA5" s="140"/>
      <c r="AB5" s="127"/>
      <c r="AC5" s="127"/>
      <c r="AD5" s="127"/>
      <c r="AE5" s="127"/>
      <c r="AF5" s="33">
        <f>IF(AF4=0,0,1)</f>
        <v>1</v>
      </c>
      <c r="AG5" s="127"/>
      <c r="AH5" s="127"/>
      <c r="AI5" s="127"/>
      <c r="AK5" s="135" t="str">
        <f>E6</f>
        <v>1. kolo</v>
      </c>
      <c r="AL5" s="135"/>
      <c r="AM5" s="135"/>
      <c r="AN5" s="135"/>
      <c r="AO5" s="135"/>
      <c r="AP5" s="135"/>
      <c r="AQ5" s="135"/>
      <c r="AS5" s="135" t="str">
        <f>H6</f>
        <v>2. kolo</v>
      </c>
      <c r="AT5" s="135"/>
      <c r="AU5" s="135"/>
      <c r="AV5" s="135"/>
      <c r="AW5" s="135"/>
      <c r="AX5" s="135"/>
      <c r="AY5" s="135"/>
      <c r="BA5" s="135" t="str">
        <f>K6</f>
        <v>3. kolo</v>
      </c>
      <c r="BB5" s="135"/>
      <c r="BC5" s="135"/>
      <c r="BD5" s="135"/>
      <c r="BE5" s="135"/>
      <c r="BF5" s="135"/>
      <c r="BG5" s="135"/>
      <c r="BI5" s="135" t="str">
        <f>N6</f>
        <v>4. kolo</v>
      </c>
      <c r="BJ5" s="135"/>
      <c r="BK5" s="135"/>
      <c r="BL5" s="135"/>
      <c r="BM5" s="135"/>
      <c r="BN5" s="135"/>
      <c r="BO5" s="135"/>
      <c r="BQ5" s="135" t="str">
        <f>Q6</f>
        <v>5. kolo</v>
      </c>
      <c r="BR5" s="135"/>
      <c r="BS5" s="135"/>
      <c r="BT5" s="135"/>
      <c r="BU5" s="135"/>
      <c r="BV5" s="135"/>
      <c r="BW5" s="135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1" t="str">
        <f>CONCATENATE([1]List1!$A$12)</f>
        <v>1. kolo</v>
      </c>
      <c r="F6" s="162"/>
      <c r="G6" s="163"/>
      <c r="H6" s="161" t="str">
        <f>CONCATENATE([1]List1!$A$13)</f>
        <v>2. kolo</v>
      </c>
      <c r="I6" s="162"/>
      <c r="J6" s="163"/>
      <c r="K6" s="161" t="str">
        <f>CONCATENATE([1]List1!$A$14)</f>
        <v>3. kolo</v>
      </c>
      <c r="L6" s="162"/>
      <c r="M6" s="163"/>
      <c r="N6" s="161" t="str">
        <f>CONCATENATE([1]List1!$A$15)</f>
        <v>4. kolo</v>
      </c>
      <c r="O6" s="162"/>
      <c r="P6" s="163"/>
      <c r="Q6" s="161" t="str">
        <f>CONCATENATE([1]List1!$A$16)</f>
        <v>5. kolo</v>
      </c>
      <c r="R6" s="162"/>
      <c r="S6" s="163"/>
      <c r="T6" s="172" t="str">
        <f>CONCATENATE([1]List1!$A$17)</f>
        <v>výsledky              B   T   O</v>
      </c>
      <c r="U6" s="173"/>
      <c r="V6" s="174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13</v>
      </c>
      <c r="AD6" s="128" t="s">
        <v>14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12</v>
      </c>
      <c r="AP6" s="33" t="s">
        <v>13</v>
      </c>
      <c r="AQ6" s="128" t="s">
        <v>19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12</v>
      </c>
      <c r="AX6" s="33" t="s">
        <v>13</v>
      </c>
      <c r="AY6" s="128" t="s">
        <v>19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12</v>
      </c>
      <c r="BF6" s="33" t="s">
        <v>13</v>
      </c>
      <c r="BG6" s="128" t="s">
        <v>19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12</v>
      </c>
      <c r="BN6" s="33" t="s">
        <v>13</v>
      </c>
      <c r="BO6" s="128" t="s">
        <v>19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12</v>
      </c>
      <c r="BV6" s="33" t="s">
        <v>13</v>
      </c>
      <c r="BW6" s="128" t="s">
        <v>19</v>
      </c>
      <c r="BY6" s="33" t="s">
        <v>16</v>
      </c>
      <c r="BZ6" s="33" t="s">
        <v>17</v>
      </c>
      <c r="CA6" s="33" t="s">
        <v>18</v>
      </c>
      <c r="CB6" s="33" t="s">
        <v>15</v>
      </c>
      <c r="CD6" s="33" t="str">
        <f>AK6</f>
        <v>B</v>
      </c>
      <c r="CE6" s="33" t="str">
        <f>AL6</f>
        <v>T</v>
      </c>
      <c r="CF6" s="128" t="s">
        <v>20</v>
      </c>
      <c r="CG6" s="128" t="str">
        <f>AD6</f>
        <v>dop. los</v>
      </c>
      <c r="CH6" s="128" t="str">
        <f>D6</f>
        <v>los</v>
      </c>
      <c r="CK6" s="129" t="s">
        <v>3</v>
      </c>
      <c r="CM6" s="130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31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6" t="str">
        <f>IF('Vážní listina'!D7="","",'Vážní listina'!D7)</f>
        <v>Šturala Antonín</v>
      </c>
      <c r="B7" s="178" t="str">
        <f>IF('Vážní listina'!D7="","",'Vážní listina'!E7)</f>
        <v>Tichá</v>
      </c>
      <c r="C7" s="183"/>
      <c r="D7" s="180">
        <f>'Vážní listina'!A7</f>
        <v>1</v>
      </c>
      <c r="E7" s="144">
        <v>2</v>
      </c>
      <c r="F7" s="25">
        <v>5</v>
      </c>
      <c r="G7" s="26"/>
      <c r="H7" s="144">
        <v>5</v>
      </c>
      <c r="I7" s="25">
        <v>5</v>
      </c>
      <c r="J7" s="26"/>
      <c r="K7" s="144">
        <v>4</v>
      </c>
      <c r="L7" s="25">
        <v>0</v>
      </c>
      <c r="M7" s="26"/>
      <c r="N7" s="144">
        <v>3</v>
      </c>
      <c r="O7" s="25">
        <v>5</v>
      </c>
      <c r="P7" s="26"/>
      <c r="Q7" s="144" t="s">
        <v>2</v>
      </c>
      <c r="R7" s="25"/>
      <c r="S7" s="26"/>
      <c r="T7" s="213">
        <f>F7+I7+L7+O7+R7</f>
        <v>15</v>
      </c>
      <c r="U7" s="214">
        <f>F8+I8+L8+O8+R8</f>
        <v>8</v>
      </c>
      <c r="V7" s="169">
        <f>G7+J7+M7+P7+S7</f>
        <v>0</v>
      </c>
      <c r="W7" s="175">
        <f>CU7</f>
        <v>2</v>
      </c>
      <c r="AJ7" s="33">
        <f>D7</f>
        <v>1</v>
      </c>
      <c r="AK7" s="33">
        <f>F7</f>
        <v>5</v>
      </c>
      <c r="AL7" s="33">
        <f>$F$8</f>
        <v>4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5</v>
      </c>
      <c r="AT7" s="33">
        <f>I8</f>
        <v>4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5</v>
      </c>
      <c r="BJ7" s="33">
        <f>O8</f>
        <v>0</v>
      </c>
      <c r="BK7" s="33">
        <f>IF($O$7=5,1,0)</f>
        <v>1</v>
      </c>
      <c r="BL7" s="33">
        <f>IF($O$7=4,1,0)</f>
        <v>0</v>
      </c>
      <c r="BM7" s="33">
        <f>IF($O$7=3,1,0)</f>
        <v>0</v>
      </c>
      <c r="BN7" s="33">
        <f>BK7+BL7+BM7</f>
        <v>1</v>
      </c>
      <c r="BO7" s="33">
        <f>IF($O$7&lt;3,$O$8,0)</f>
        <v>0</v>
      </c>
      <c r="BQ7" s="33">
        <v>0</v>
      </c>
      <c r="BR7" s="33"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3</v>
      </c>
      <c r="BZ7" s="33">
        <f t="shared" si="0"/>
        <v>0</v>
      </c>
      <c r="CA7" s="33">
        <f t="shared" si="0"/>
        <v>0</v>
      </c>
      <c r="CB7" s="33">
        <f t="shared" si="0"/>
        <v>3</v>
      </c>
      <c r="CD7" s="33">
        <f>BQ7+BI7+BA7+AS7+AK7</f>
        <v>15</v>
      </c>
      <c r="CE7" s="33">
        <f>U7</f>
        <v>8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0">
        <f>IF(CH7=9,$CK$2,((((((10+CB7)*100+CD7)*10+BY7)*10+BZ7)*100+CE7)*100+CF7)+0.1*CG7+0.01*CH7)</f>
        <v>1315300800.8099999</v>
      </c>
      <c r="CM7" s="130">
        <f>IF(CH7=9,$CM$2,(LARGE($CK$7:$CK$11,AJ7)))</f>
        <v>1419312400.54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1</v>
      </c>
      <c r="DM7" s="33">
        <f>IF(Q7=$DI$4,1,(IF(R7="",0,1)))</f>
        <v>1</v>
      </c>
      <c r="DQ7" s="38" t="str">
        <f>A7</f>
        <v>Šturala Antonín</v>
      </c>
      <c r="DR7" s="38" t="str">
        <f>B7</f>
        <v>Tichá</v>
      </c>
      <c r="DS7" s="33">
        <f>IF($DR$4=0,"",(IF((DC7)=0,"",DB7)))</f>
        <v>1</v>
      </c>
      <c r="DT7" s="37" t="str">
        <f>IF($DR$4=0,"",(IF(DQ7=0,"",(INDEX($DQ$7:$DQ$11,DH7)))))</f>
        <v>Navrátil Jan</v>
      </c>
      <c r="DU7" s="37" t="str">
        <f>IF($DR$4=0,"",(IF(DQ7=0,"",(INDEX($DR$7:$DR$11,DH7)))))</f>
        <v>Hod.</v>
      </c>
    </row>
    <row r="8" spans="1:125" ht="14.25" customHeight="1" thickBot="1" x14ac:dyDescent="0.3">
      <c r="A8" s="177"/>
      <c r="B8" s="179"/>
      <c r="C8" s="164"/>
      <c r="D8" s="181"/>
      <c r="E8" s="145"/>
      <c r="F8" s="79">
        <v>4</v>
      </c>
      <c r="G8" s="80"/>
      <c r="H8" s="145"/>
      <c r="I8" s="79">
        <v>4</v>
      </c>
      <c r="J8" s="80"/>
      <c r="K8" s="145"/>
      <c r="L8" s="79">
        <v>0</v>
      </c>
      <c r="M8" s="80"/>
      <c r="N8" s="145"/>
      <c r="O8" s="79">
        <v>0</v>
      </c>
      <c r="P8" s="80"/>
      <c r="Q8" s="145"/>
      <c r="R8" s="79"/>
      <c r="S8" s="80"/>
      <c r="T8" s="170"/>
      <c r="U8" s="171"/>
      <c r="V8" s="147"/>
      <c r="W8" s="158"/>
      <c r="Y8" s="33">
        <f>AM7+AU7+BC7+BK7+BS7</f>
        <v>3</v>
      </c>
      <c r="Z8" s="33">
        <f>AN7+AV7+BD7+BL7+BT7</f>
        <v>0</v>
      </c>
      <c r="AA8" s="33">
        <f>AO7+AW7+BE7+BM7+BU7</f>
        <v>0</v>
      </c>
      <c r="AC8" s="33">
        <f>Y8+Z8+AA8</f>
        <v>3</v>
      </c>
      <c r="AD8" s="33">
        <f>9-D7</f>
        <v>8</v>
      </c>
      <c r="AF8" s="33">
        <f>IF(F7="",0,1)+IF(I7="",0,1)+IF(L7="",0,1)+IF(O7="",0,1)+IF(R7="",0,1)</f>
        <v>4</v>
      </c>
      <c r="AG8" s="33">
        <f>IF($AF$5=0,0,(Y8*10+Z8))</f>
        <v>30</v>
      </c>
      <c r="AH8" s="33">
        <f>AG8*100</f>
        <v>3000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5</v>
      </c>
      <c r="AT8" s="33">
        <f>I10</f>
        <v>0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v>0</v>
      </c>
      <c r="BJ8" s="33"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0</v>
      </c>
      <c r="CB8" s="33">
        <f t="shared" si="0"/>
        <v>1</v>
      </c>
      <c r="CD8" s="33">
        <f>BQ8+BI8+BA8+AS8+AK8</f>
        <v>5</v>
      </c>
      <c r="CE8" s="33">
        <f>U9</f>
        <v>0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0">
        <f t="shared" ref="CK8:CK11" si="7">IF(CH8=9,$CK$2,((((((10+CB8)*100+CD8)*10+BY8)*10+BZ8)*100+CE8)*100+CF8)+0.1*CG8+0.01*CH8)</f>
        <v>1105100000.72</v>
      </c>
      <c r="CM8" s="130">
        <f t="shared" ref="CM8:CM11" si="8">IF(CH8=9,$CM$2,(LARGE($CK$7:$CK$11,AJ8)))</f>
        <v>1315300800.8099999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204</v>
      </c>
      <c r="CS8" s="33">
        <f t="shared" ref="CS8:CS11" si="13">LEN(CR8)</f>
        <v>3</v>
      </c>
      <c r="CT8" s="33">
        <f t="shared" ref="CT8:CT11" si="14">VALUE(MID(CR8,CS8,1))</f>
        <v>4</v>
      </c>
      <c r="CU8" s="33">
        <f t="shared" ref="CU8:CU11" si="15">IF($DR$4=0,"",CT8)</f>
        <v>4</v>
      </c>
      <c r="DB8" s="33">
        <v>2</v>
      </c>
      <c r="DC8" s="33">
        <f>W9</f>
        <v>4</v>
      </c>
      <c r="DD8" s="33">
        <f>D9</f>
        <v>2</v>
      </c>
      <c r="DE8" s="33">
        <f t="shared" ref="DE8:DE11" si="16">IF(DC8=0,$DD$4,(DC8*10+DD8))</f>
        <v>42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1</v>
      </c>
      <c r="DM8" s="33">
        <f>IF(Q7=$DI$4,1,(IF(R8="",0,1)))</f>
        <v>1</v>
      </c>
      <c r="DQ8" s="38" t="str">
        <f>A9</f>
        <v>Šimon Tehlárik</v>
      </c>
      <c r="DR8" s="38" t="str">
        <f>B9</f>
        <v>Trenčín</v>
      </c>
      <c r="DS8" s="33">
        <f t="shared" ref="DS8:DS11" si="20">IF($DR$4=0,"",(IF((DC8)=0,"",DB8)))</f>
        <v>2</v>
      </c>
      <c r="DT8" s="37" t="str">
        <f t="shared" ref="DT8:DT11" si="21">IF($DR$4=0,"",(IF(DQ8=0,"",(INDEX($DQ$7:$DQ$11,DH8)))))</f>
        <v>Šturala Antonín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77" t="str">
        <f>IF('Vážní listina'!D8="","",'Vážní listina'!D8)</f>
        <v>Šimon Tehlárik</v>
      </c>
      <c r="B9" s="179" t="str">
        <f>IF('Vážní listina'!D8="","",'Vážní listina'!E8)</f>
        <v>Trenčín</v>
      </c>
      <c r="C9" s="164"/>
      <c r="D9" s="181">
        <f>'Vážní listina'!A8</f>
        <v>2</v>
      </c>
      <c r="E9" s="145">
        <v>1</v>
      </c>
      <c r="F9" s="81">
        <v>0</v>
      </c>
      <c r="G9" s="82"/>
      <c r="H9" s="145">
        <v>3</v>
      </c>
      <c r="I9" s="81">
        <v>5</v>
      </c>
      <c r="J9" s="82"/>
      <c r="K9" s="145">
        <v>5</v>
      </c>
      <c r="L9" s="81">
        <v>0</v>
      </c>
      <c r="M9" s="82"/>
      <c r="N9" s="145" t="s">
        <v>2</v>
      </c>
      <c r="O9" s="81"/>
      <c r="P9" s="82"/>
      <c r="Q9" s="145">
        <v>4</v>
      </c>
      <c r="R9" s="81">
        <v>0</v>
      </c>
      <c r="S9" s="82"/>
      <c r="T9" s="170">
        <f>F9+I9+L9+O9+R9</f>
        <v>5</v>
      </c>
      <c r="U9" s="171">
        <f>F10+I10+L10+O10+R10</f>
        <v>0</v>
      </c>
      <c r="V9" s="147">
        <f>G9+J9+M9+P9+S9</f>
        <v>0</v>
      </c>
      <c r="W9" s="158">
        <f>CU8</f>
        <v>4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v>0</v>
      </c>
      <c r="BB9" s="33"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0</v>
      </c>
      <c r="CE9" s="33">
        <f>U11</f>
        <v>0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0">
        <f t="shared" si="7"/>
        <v>1000000000.63</v>
      </c>
      <c r="CM9" s="130">
        <f t="shared" si="8"/>
        <v>1210201104.45</v>
      </c>
      <c r="CN9" s="33">
        <f t="shared" si="9"/>
        <v>13</v>
      </c>
      <c r="CO9" s="33">
        <f t="shared" si="10"/>
        <v>5</v>
      </c>
      <c r="CP9" s="33">
        <v>3</v>
      </c>
      <c r="CQ9" s="33">
        <f t="shared" si="11"/>
        <v>503</v>
      </c>
      <c r="CR9" s="33">
        <f t="shared" si="12"/>
        <v>305</v>
      </c>
      <c r="CS9" s="33">
        <f t="shared" si="13"/>
        <v>3</v>
      </c>
      <c r="CT9" s="33">
        <f t="shared" si="14"/>
        <v>5</v>
      </c>
      <c r="CU9" s="33">
        <f t="shared" si="15"/>
        <v>5</v>
      </c>
      <c r="CV9" s="33">
        <f>CT8</f>
        <v>4</v>
      </c>
      <c r="DB9" s="33">
        <v>3</v>
      </c>
      <c r="DC9" s="33">
        <f>W11</f>
        <v>5</v>
      </c>
      <c r="DD9" s="33">
        <f>D11</f>
        <v>3</v>
      </c>
      <c r="DE9" s="33">
        <f t="shared" si="16"/>
        <v>53</v>
      </c>
      <c r="DF9" s="33">
        <f t="shared" si="17"/>
        <v>35</v>
      </c>
      <c r="DG9" s="33">
        <f t="shared" si="18"/>
        <v>2</v>
      </c>
      <c r="DH9" s="33">
        <f t="shared" si="19"/>
        <v>5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1</v>
      </c>
      <c r="DM9" s="33">
        <f>IF(Q9=$DI$4,1,(IF(R9="",0,1)))</f>
        <v>1</v>
      </c>
      <c r="DQ9" s="38" t="str">
        <f>A11</f>
        <v>Smrčka Filip</v>
      </c>
      <c r="DR9" s="38" t="str">
        <f>B11</f>
        <v>Čech.</v>
      </c>
      <c r="DS9" s="33">
        <f t="shared" si="20"/>
        <v>3</v>
      </c>
      <c r="DT9" s="37" t="str">
        <f t="shared" si="21"/>
        <v>Mňuk Michael</v>
      </c>
      <c r="DU9" s="37" t="str">
        <f t="shared" si="22"/>
        <v>Hod.</v>
      </c>
    </row>
    <row r="10" spans="1:125" ht="14.25" customHeight="1" thickBot="1" x14ac:dyDescent="0.3">
      <c r="A10" s="177"/>
      <c r="B10" s="179"/>
      <c r="C10" s="164"/>
      <c r="D10" s="181"/>
      <c r="E10" s="145"/>
      <c r="F10" s="79">
        <v>0</v>
      </c>
      <c r="G10" s="80"/>
      <c r="H10" s="145"/>
      <c r="I10" s="79">
        <v>0</v>
      </c>
      <c r="J10" s="80"/>
      <c r="K10" s="145"/>
      <c r="L10" s="79">
        <v>0</v>
      </c>
      <c r="M10" s="80"/>
      <c r="N10" s="145"/>
      <c r="O10" s="79"/>
      <c r="P10" s="80"/>
      <c r="Q10" s="145"/>
      <c r="R10" s="79">
        <v>0</v>
      </c>
      <c r="S10" s="80"/>
      <c r="T10" s="170"/>
      <c r="U10" s="171"/>
      <c r="V10" s="147"/>
      <c r="W10" s="158"/>
      <c r="Y10" s="33">
        <f>AM8+AU8+BC8+BK8+BS8</f>
        <v>1</v>
      </c>
      <c r="Z10" s="33">
        <f>AN8+AV8+BD8+BL8+BT8</f>
        <v>0</v>
      </c>
      <c r="AA10" s="33">
        <f>AO8+AW8+BE8+BM8+BU8</f>
        <v>0</v>
      </c>
      <c r="AC10" s="33">
        <f>Y10+Z10+AA10</f>
        <v>1</v>
      </c>
      <c r="AD10" s="33">
        <f>9-D9</f>
        <v>7</v>
      </c>
      <c r="AF10" s="33">
        <f>IF(F9="",0,1)+IF(I9="",0,1)+IF(L9="",0,1)+IF(O9="",0,1)+IF(R9="",0,1)</f>
        <v>4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5</v>
      </c>
      <c r="AL10" s="33">
        <f>$F$14</f>
        <v>0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v>0</v>
      </c>
      <c r="AT10" s="33"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5</v>
      </c>
      <c r="BB10" s="33">
        <f>L14</f>
        <v>4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4</v>
      </c>
      <c r="BJ10" s="33">
        <f>O14</f>
        <v>12</v>
      </c>
      <c r="BK10" s="33">
        <f>IF($O$13=5,1,0)</f>
        <v>0</v>
      </c>
      <c r="BL10" s="33">
        <f>IF($O$13=4,1,0)</f>
        <v>1</v>
      </c>
      <c r="BM10" s="33">
        <f>IF($O$13=3,1,0)</f>
        <v>0</v>
      </c>
      <c r="BN10" s="33">
        <f t="shared" si="4"/>
        <v>1</v>
      </c>
      <c r="BO10" s="33">
        <f>IF($O$13&lt;3,$O$14,0)</f>
        <v>0</v>
      </c>
      <c r="BQ10" s="33">
        <f>R13</f>
        <v>5</v>
      </c>
      <c r="BR10" s="33">
        <f>R14</f>
        <v>8</v>
      </c>
      <c r="BS10" s="33">
        <f>IF($R$13=5,1,0)</f>
        <v>1</v>
      </c>
      <c r="BT10" s="33">
        <f>IF($R$13=4,1,0)</f>
        <v>0</v>
      </c>
      <c r="BU10" s="33">
        <f>IF($R$13=3,1,0)</f>
        <v>0</v>
      </c>
      <c r="BV10" s="33">
        <f t="shared" si="5"/>
        <v>1</v>
      </c>
      <c r="BW10" s="33">
        <f>IF($R$13&lt;3,$R$14,0)</f>
        <v>0</v>
      </c>
      <c r="BY10" s="33">
        <f t="shared" si="0"/>
        <v>3</v>
      </c>
      <c r="BZ10" s="33">
        <f t="shared" si="0"/>
        <v>1</v>
      </c>
      <c r="CA10" s="33">
        <f t="shared" si="0"/>
        <v>0</v>
      </c>
      <c r="CB10" s="33">
        <f t="shared" si="0"/>
        <v>4</v>
      </c>
      <c r="CD10" s="33">
        <f>BQ10+BI10+BA10+AS10+AK10</f>
        <v>19</v>
      </c>
      <c r="CE10" s="33">
        <f>U13</f>
        <v>24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0">
        <f t="shared" si="7"/>
        <v>1419312400.54</v>
      </c>
      <c r="CM10" s="130">
        <f t="shared" si="8"/>
        <v>1105100000.72</v>
      </c>
      <c r="CN10" s="33">
        <f t="shared" si="9"/>
        <v>13</v>
      </c>
      <c r="CO10" s="33">
        <f t="shared" si="10"/>
        <v>2</v>
      </c>
      <c r="CP10" s="33">
        <v>4</v>
      </c>
      <c r="CQ10" s="33">
        <f t="shared" si="11"/>
        <v>204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42</v>
      </c>
      <c r="DG10" s="33">
        <f t="shared" si="18"/>
        <v>2</v>
      </c>
      <c r="DH10" s="33">
        <f t="shared" si="19"/>
        <v>2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1</v>
      </c>
      <c r="DM10" s="33">
        <f>IF(Q9=$DI$4,1,(IF(R10="",0,1)))</f>
        <v>1</v>
      </c>
      <c r="DQ10" s="38" t="str">
        <f>A13</f>
        <v>Navrátil Jan</v>
      </c>
      <c r="DR10" s="38" t="str">
        <f>B13</f>
        <v>Hod.</v>
      </c>
      <c r="DS10" s="33">
        <f t="shared" si="20"/>
        <v>4</v>
      </c>
      <c r="DT10" s="37" t="str">
        <f t="shared" si="21"/>
        <v>Šimon Tehlárik</v>
      </c>
      <c r="DU10" s="37" t="str">
        <f t="shared" si="22"/>
        <v>Trenčín</v>
      </c>
    </row>
    <row r="11" spans="1:125" ht="14.25" customHeight="1" thickBot="1" x14ac:dyDescent="0.3">
      <c r="A11" s="177" t="str">
        <f>IF('Vážní listina'!D9="","",'Vážní listina'!D9)</f>
        <v>Smrčka Filip</v>
      </c>
      <c r="B11" s="179" t="str">
        <f>IF('Vážní listina'!D9="","",'Vážní listina'!E9)</f>
        <v>Čech.</v>
      </c>
      <c r="C11" s="164"/>
      <c r="D11" s="181">
        <f>'Vážní listina'!A9</f>
        <v>3</v>
      </c>
      <c r="E11" s="145">
        <v>4</v>
      </c>
      <c r="F11" s="81">
        <v>0</v>
      </c>
      <c r="G11" s="82"/>
      <c r="H11" s="145">
        <v>2</v>
      </c>
      <c r="I11" s="81">
        <v>0</v>
      </c>
      <c r="J11" s="82"/>
      <c r="K11" s="145" t="s">
        <v>2</v>
      </c>
      <c r="L11" s="81"/>
      <c r="M11" s="82"/>
      <c r="N11" s="145">
        <v>1</v>
      </c>
      <c r="O11" s="81">
        <v>0</v>
      </c>
      <c r="P11" s="82"/>
      <c r="Q11" s="145">
        <v>5</v>
      </c>
      <c r="R11" s="81">
        <v>0</v>
      </c>
      <c r="S11" s="82"/>
      <c r="T11" s="170">
        <f>F11+I11+L11+O11+R11</f>
        <v>0</v>
      </c>
      <c r="U11" s="171">
        <f>F12+I12+L12+O12+R12</f>
        <v>0</v>
      </c>
      <c r="V11" s="147">
        <f>G11+J11+M11+P11+S11</f>
        <v>0</v>
      </c>
      <c r="W11" s="158">
        <f>CU9</f>
        <v>5</v>
      </c>
      <c r="AJ11" s="33">
        <f>D15</f>
        <v>5</v>
      </c>
      <c r="AK11" s="33"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4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4</v>
      </c>
      <c r="BA11" s="33">
        <f>L15</f>
        <v>5</v>
      </c>
      <c r="BB11" s="33">
        <f>L16</f>
        <v>7</v>
      </c>
      <c r="BC11" s="33">
        <f>IF($L$15=5,1,0)</f>
        <v>1</v>
      </c>
      <c r="BD11" s="33">
        <f>IF($L$15=4,1,0)</f>
        <v>0</v>
      </c>
      <c r="BE11" s="33">
        <f>IF($L$15=3,1,0)</f>
        <v>0</v>
      </c>
      <c r="BF11" s="33">
        <f t="shared" si="3"/>
        <v>1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5</v>
      </c>
      <c r="BR11" s="33">
        <f>R16</f>
        <v>0</v>
      </c>
      <c r="BS11" s="33">
        <f>IF($R$15=5,1,0)</f>
        <v>1</v>
      </c>
      <c r="BT11" s="33">
        <f>IF($R$15=4,1,0)</f>
        <v>0</v>
      </c>
      <c r="BU11" s="33">
        <f>IF($R$15=3,1,0)</f>
        <v>0</v>
      </c>
      <c r="BV11" s="33">
        <f t="shared" si="5"/>
        <v>1</v>
      </c>
      <c r="BW11" s="33">
        <f>IF($R$15&lt;3,$R$16,0)</f>
        <v>0</v>
      </c>
      <c r="BY11" s="33">
        <f t="shared" si="0"/>
        <v>2</v>
      </c>
      <c r="BZ11" s="33">
        <f t="shared" si="0"/>
        <v>0</v>
      </c>
      <c r="CA11" s="33">
        <f t="shared" si="0"/>
        <v>0</v>
      </c>
      <c r="CB11" s="33">
        <f t="shared" si="0"/>
        <v>2</v>
      </c>
      <c r="CD11" s="33">
        <f>BQ11+BI11+BA11+AS11+AK11</f>
        <v>10</v>
      </c>
      <c r="CE11" s="33">
        <f>U15</f>
        <v>11</v>
      </c>
      <c r="CF11" s="33">
        <f t="shared" si="6"/>
        <v>4</v>
      </c>
      <c r="CG11" s="33">
        <f>IF((D15)="",9,AD16)</f>
        <v>4</v>
      </c>
      <c r="CH11" s="33">
        <f>IF((D15)="",9,D15)</f>
        <v>5</v>
      </c>
      <c r="CK11" s="130">
        <f t="shared" si="7"/>
        <v>1210201104.45</v>
      </c>
      <c r="CM11" s="130">
        <f t="shared" si="8"/>
        <v>1000000000.63</v>
      </c>
      <c r="CN11" s="33">
        <f t="shared" si="9"/>
        <v>13</v>
      </c>
      <c r="CO11" s="33">
        <f t="shared" si="10"/>
        <v>3</v>
      </c>
      <c r="CP11" s="33">
        <v>5</v>
      </c>
      <c r="CQ11" s="33">
        <f t="shared" si="11"/>
        <v>305</v>
      </c>
      <c r="CR11" s="33">
        <f t="shared" si="12"/>
        <v>503</v>
      </c>
      <c r="CS11" s="33">
        <f t="shared" si="13"/>
        <v>3</v>
      </c>
      <c r="CT11" s="33">
        <f t="shared" si="14"/>
        <v>3</v>
      </c>
      <c r="CU11" s="33">
        <f t="shared" si="15"/>
        <v>3</v>
      </c>
      <c r="CV11" s="33">
        <f>CT9</f>
        <v>5</v>
      </c>
      <c r="DB11" s="33">
        <v>5</v>
      </c>
      <c r="DC11" s="33">
        <f>W15</f>
        <v>3</v>
      </c>
      <c r="DD11" s="33">
        <f>D15</f>
        <v>5</v>
      </c>
      <c r="DE11" s="33">
        <f t="shared" si="16"/>
        <v>35</v>
      </c>
      <c r="DF11" s="33">
        <f t="shared" si="17"/>
        <v>53</v>
      </c>
      <c r="DG11" s="33">
        <f t="shared" si="18"/>
        <v>2</v>
      </c>
      <c r="DH11" s="33">
        <f t="shared" si="19"/>
        <v>3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1</v>
      </c>
      <c r="DM11" s="33">
        <f>IF(Q11=$DI$4,1,(IF(R11="",0,1)))</f>
        <v>1</v>
      </c>
      <c r="DQ11" s="38" t="str">
        <f>A15</f>
        <v>Mňuk Michael</v>
      </c>
      <c r="DR11" s="38" t="str">
        <f>B15</f>
        <v>Hod.</v>
      </c>
      <c r="DS11" s="33">
        <f t="shared" si="20"/>
        <v>5</v>
      </c>
      <c r="DT11" s="37" t="str">
        <f t="shared" si="21"/>
        <v>Smrčka Filip</v>
      </c>
      <c r="DU11" s="37" t="str">
        <f t="shared" si="22"/>
        <v>Čech.</v>
      </c>
    </row>
    <row r="12" spans="1:125" ht="14.25" customHeight="1" thickBot="1" x14ac:dyDescent="0.3">
      <c r="A12" s="184"/>
      <c r="B12" s="185"/>
      <c r="C12" s="182"/>
      <c r="D12" s="186"/>
      <c r="E12" s="146"/>
      <c r="F12" s="27">
        <v>0</v>
      </c>
      <c r="G12" s="28"/>
      <c r="H12" s="146"/>
      <c r="I12" s="27">
        <v>0</v>
      </c>
      <c r="J12" s="28"/>
      <c r="K12" s="146"/>
      <c r="L12" s="27"/>
      <c r="M12" s="28"/>
      <c r="N12" s="146"/>
      <c r="O12" s="27">
        <v>0</v>
      </c>
      <c r="P12" s="28"/>
      <c r="Q12" s="146"/>
      <c r="R12" s="27">
        <v>0</v>
      </c>
      <c r="S12" s="28"/>
      <c r="T12" s="170"/>
      <c r="U12" s="171"/>
      <c r="V12" s="147"/>
      <c r="W12" s="159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4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1</v>
      </c>
      <c r="DM12" s="33">
        <f>IF(Q11=$DI$4,1,(IF(R12="",0,1)))</f>
        <v>1</v>
      </c>
    </row>
    <row r="13" spans="1:125" ht="14.25" customHeight="1" thickBot="1" x14ac:dyDescent="0.3">
      <c r="A13" s="177" t="str">
        <f>IF('Vážní listina'!D10="","",'Vážní listina'!D10)</f>
        <v>Navrátil Jan</v>
      </c>
      <c r="B13" s="179" t="str">
        <f>IF('Vážní listina'!D10="","",'Vážní listina'!E10)</f>
        <v>Hod.</v>
      </c>
      <c r="C13" s="164"/>
      <c r="D13" s="181">
        <f>'Vážní listina'!A10</f>
        <v>4</v>
      </c>
      <c r="E13" s="145">
        <v>3</v>
      </c>
      <c r="F13" s="81">
        <v>5</v>
      </c>
      <c r="G13" s="82"/>
      <c r="H13" s="145" t="s">
        <v>2</v>
      </c>
      <c r="I13" s="81"/>
      <c r="J13" s="82"/>
      <c r="K13" s="145">
        <v>1</v>
      </c>
      <c r="L13" s="81">
        <v>5</v>
      </c>
      <c r="M13" s="82"/>
      <c r="N13" s="145">
        <v>5</v>
      </c>
      <c r="O13" s="81">
        <v>4</v>
      </c>
      <c r="P13" s="82"/>
      <c r="Q13" s="145">
        <v>2</v>
      </c>
      <c r="R13" s="81">
        <v>5</v>
      </c>
      <c r="S13" s="82"/>
      <c r="T13" s="170">
        <f>F13+I13+L13+O13+R13</f>
        <v>19</v>
      </c>
      <c r="U13" s="171">
        <f>F14+I14+L14+O14+R14</f>
        <v>24</v>
      </c>
      <c r="V13" s="147">
        <f>G13+J13+M13+P13+S13</f>
        <v>0</v>
      </c>
      <c r="W13" s="158">
        <f>CU10</f>
        <v>1</v>
      </c>
      <c r="AJ13" s="116" t="s">
        <v>7</v>
      </c>
      <c r="AL13" s="33">
        <f>SUM(AL7:AL11)</f>
        <v>4</v>
      </c>
      <c r="AM13" s="33">
        <f>SUM(AM7:AM11)</f>
        <v>2</v>
      </c>
      <c r="AT13" s="33">
        <f>SUM(AT7:AT11)</f>
        <v>8</v>
      </c>
      <c r="AU13" s="33">
        <f>SUM(AU7:AU11)</f>
        <v>2</v>
      </c>
      <c r="BB13" s="33">
        <f>SUM(BB7:BB11)</f>
        <v>11</v>
      </c>
      <c r="BC13" s="33">
        <f>SUM(BC7:BC11)</f>
        <v>2</v>
      </c>
      <c r="BJ13" s="33">
        <f>SUM(BJ7:BJ11)</f>
        <v>12</v>
      </c>
      <c r="BK13" s="33">
        <f>SUM(BK7:BK11)</f>
        <v>1</v>
      </c>
      <c r="BR13" s="33">
        <f>SUM(BR7:BR11)</f>
        <v>8</v>
      </c>
      <c r="BS13" s="33">
        <f>SUM(BS7:BS11)</f>
        <v>2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1</v>
      </c>
      <c r="DM13" s="33">
        <f>IF(Q13=$DI$4,1,(IF(R13="",0,1)))</f>
        <v>1</v>
      </c>
    </row>
    <row r="14" spans="1:125" ht="14.25" customHeight="1" thickBot="1" x14ac:dyDescent="0.3">
      <c r="A14" s="184"/>
      <c r="B14" s="185"/>
      <c r="C14" s="182"/>
      <c r="D14" s="186"/>
      <c r="E14" s="146"/>
      <c r="F14" s="27">
        <v>0</v>
      </c>
      <c r="G14" s="28"/>
      <c r="H14" s="146"/>
      <c r="I14" s="27"/>
      <c r="J14" s="28"/>
      <c r="K14" s="146"/>
      <c r="L14" s="27">
        <v>4</v>
      </c>
      <c r="M14" s="28"/>
      <c r="N14" s="146"/>
      <c r="O14" s="27">
        <v>12</v>
      </c>
      <c r="P14" s="28"/>
      <c r="Q14" s="146"/>
      <c r="R14" s="27">
        <v>8</v>
      </c>
      <c r="S14" s="28"/>
      <c r="T14" s="170"/>
      <c r="U14" s="171"/>
      <c r="V14" s="147"/>
      <c r="W14" s="159"/>
      <c r="Y14" s="33">
        <f>AM10+AU10+BC10+BK10+BS10</f>
        <v>3</v>
      </c>
      <c r="Z14" s="33">
        <f>AN10+AV10+BD10+BL10+BT10</f>
        <v>1</v>
      </c>
      <c r="AA14" s="33">
        <f>AO10+AW10+BE10+BM10+BU10</f>
        <v>0</v>
      </c>
      <c r="AC14" s="33">
        <f>Y14+Z14+AA14</f>
        <v>4</v>
      </c>
      <c r="AD14" s="33">
        <f>9-D13</f>
        <v>5</v>
      </c>
      <c r="AF14" s="33">
        <f>IF(F13="",0,1)+IF(I13="",0,1)+IF(L13="",0,1)+IF(O13="",0,1)+IF(R13="",0,1)</f>
        <v>4</v>
      </c>
      <c r="AG14" s="33">
        <f>IF($AF$5=0,0,(Y14*10+Z14))</f>
        <v>31</v>
      </c>
      <c r="AH14" s="33">
        <f>AG14*100</f>
        <v>3100</v>
      </c>
      <c r="DD14" s="33" t="s">
        <v>32</v>
      </c>
      <c r="DG14" s="33" t="s">
        <v>32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1</v>
      </c>
      <c r="DM14" s="33">
        <f>IF(Q13=$DI$4,1,(IF(R14="",0,1)))</f>
        <v>1</v>
      </c>
    </row>
    <row r="15" spans="1:125" ht="14.25" customHeight="1" thickBot="1" x14ac:dyDescent="0.3">
      <c r="A15" s="196" t="str">
        <f>IF('Vážní listina'!D11="","",'Vážní listina'!D11)</f>
        <v>Mňuk Michael</v>
      </c>
      <c r="B15" s="198" t="str">
        <f>IF('Vážní listina'!D11="","",'Vážní listina'!E11)</f>
        <v>Hod.</v>
      </c>
      <c r="C15" s="200"/>
      <c r="D15" s="202">
        <f>'Vážní listina'!A11</f>
        <v>5</v>
      </c>
      <c r="E15" s="160" t="s">
        <v>2</v>
      </c>
      <c r="F15" s="29"/>
      <c r="G15" s="30"/>
      <c r="H15" s="160">
        <v>1</v>
      </c>
      <c r="I15" s="29">
        <v>0</v>
      </c>
      <c r="J15" s="30"/>
      <c r="K15" s="160">
        <v>2</v>
      </c>
      <c r="L15" s="29">
        <v>5</v>
      </c>
      <c r="M15" s="30"/>
      <c r="N15" s="160">
        <v>4</v>
      </c>
      <c r="O15" s="29">
        <v>0</v>
      </c>
      <c r="P15" s="30"/>
      <c r="Q15" s="160">
        <v>3</v>
      </c>
      <c r="R15" s="29">
        <v>5</v>
      </c>
      <c r="S15" s="30"/>
      <c r="T15" s="170">
        <f>F15+I15+L15+O15+R15</f>
        <v>10</v>
      </c>
      <c r="U15" s="171">
        <f>F16+I16+L16+O16+R16</f>
        <v>11</v>
      </c>
      <c r="V15" s="147">
        <f>G15+J15+M15+P15+S15</f>
        <v>0</v>
      </c>
      <c r="W15" s="165">
        <f>CU11</f>
        <v>3</v>
      </c>
      <c r="AJ15" s="135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1</v>
      </c>
      <c r="BQ15" s="33">
        <f>IF(R7="",0,1)</f>
        <v>0</v>
      </c>
      <c r="CV15" s="33">
        <f>CT11</f>
        <v>3</v>
      </c>
      <c r="DI15" s="33">
        <f>IF(E15=$DI$4,1,(IF(F15="",0,1)))</f>
        <v>1</v>
      </c>
      <c r="DJ15" s="33">
        <f>IF(H15=$DI$4,1,(IF(I15="",0,1)))</f>
        <v>1</v>
      </c>
      <c r="DK15" s="33">
        <f>IF(K15=$DI$4,1,(IF(L15="",0,1)))</f>
        <v>1</v>
      </c>
      <c r="DL15" s="33">
        <f>IF(N15=$DI$4,1,(IF(O15="",0,1)))</f>
        <v>1</v>
      </c>
      <c r="DM15" s="33">
        <f>IF(Q15=$DI$4,1,(IF(R15="",0,1)))</f>
        <v>1</v>
      </c>
    </row>
    <row r="16" spans="1:125" ht="14.25" customHeight="1" thickTop="1" thickBot="1" x14ac:dyDescent="0.3">
      <c r="A16" s="197"/>
      <c r="B16" s="199"/>
      <c r="C16" s="201"/>
      <c r="D16" s="203"/>
      <c r="E16" s="150"/>
      <c r="F16" s="31"/>
      <c r="G16" s="32"/>
      <c r="H16" s="150"/>
      <c r="I16" s="31">
        <v>4</v>
      </c>
      <c r="J16" s="32"/>
      <c r="K16" s="150"/>
      <c r="L16" s="31">
        <v>7</v>
      </c>
      <c r="M16" s="32"/>
      <c r="N16" s="150"/>
      <c r="O16" s="31">
        <v>0</v>
      </c>
      <c r="P16" s="32"/>
      <c r="Q16" s="150"/>
      <c r="R16" s="31">
        <v>0</v>
      </c>
      <c r="S16" s="32"/>
      <c r="T16" s="210"/>
      <c r="U16" s="211"/>
      <c r="V16" s="212"/>
      <c r="W16" s="166"/>
      <c r="Y16" s="33">
        <f>AM11+AU11+BC11+BK11+BS11</f>
        <v>2</v>
      </c>
      <c r="Z16" s="33">
        <f>AN11+AV11+BD11+BL11+BT11</f>
        <v>0</v>
      </c>
      <c r="AA16" s="33">
        <f>AO11+AW11+BE11+BM11+BU11</f>
        <v>0</v>
      </c>
      <c r="AC16" s="33">
        <f>Y16+Z16+AA16</f>
        <v>2</v>
      </c>
      <c r="AD16" s="33">
        <f>9-D15</f>
        <v>4</v>
      </c>
      <c r="AF16" s="33">
        <f>IF(F15="",0,1)+IF(I15="",0,1)+IF(L15="",0,1)+IF(O15="",0,1)+IF(R15="",0,1)</f>
        <v>4</v>
      </c>
      <c r="AG16" s="33">
        <f>IF($AF$5=0,0,(Y16*10+Z16))</f>
        <v>20</v>
      </c>
      <c r="AH16" s="33">
        <f>AG16*100</f>
        <v>2000</v>
      </c>
      <c r="AJ16" s="135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1</v>
      </c>
      <c r="BQ16" s="33">
        <f>IF(R8="",0,1)</f>
        <v>0</v>
      </c>
      <c r="DI16" s="33">
        <f>IF(E15=$DI$4,1,(IF(F16="",0,1)))</f>
        <v>1</v>
      </c>
      <c r="DJ16" s="33">
        <f>IF(H15=$DI$4,1,(IF(I16="",0,1)))</f>
        <v>1</v>
      </c>
      <c r="DK16" s="33">
        <f>IF(K15=$DI$4,1,(IF(L16="",0,1)))</f>
        <v>1</v>
      </c>
      <c r="DL16" s="33">
        <f>IF(N15=$DI$4,1,(IF(O16="",0,1)))</f>
        <v>1</v>
      </c>
      <c r="DM16" s="33">
        <f>IF(Q15=$DI$4,1,(IF(R16="",0,1)))</f>
        <v>1</v>
      </c>
    </row>
    <row r="17" spans="1:71" ht="14.25" hidden="1" customHeight="1" thickTop="1" thickBot="1" x14ac:dyDescent="0.3">
      <c r="A17" s="176"/>
      <c r="B17" s="178"/>
      <c r="C17" s="183"/>
      <c r="D17" s="180"/>
      <c r="E17" s="144"/>
      <c r="F17" s="25"/>
      <c r="G17" s="26"/>
      <c r="H17" s="144"/>
      <c r="I17" s="25"/>
      <c r="J17" s="26"/>
      <c r="K17" s="144"/>
      <c r="L17" s="25"/>
      <c r="M17" s="26"/>
      <c r="N17" s="144"/>
      <c r="O17" s="25"/>
      <c r="P17" s="26"/>
      <c r="Q17" s="144"/>
      <c r="R17" s="25"/>
      <c r="S17" s="26"/>
      <c r="T17" s="213">
        <f>F17+I17+O17+R17</f>
        <v>0</v>
      </c>
      <c r="U17" s="214">
        <f>F18+I18+O18+R18</f>
        <v>0</v>
      </c>
      <c r="V17" s="169">
        <f>G17+J17+P17+S17</f>
        <v>0</v>
      </c>
      <c r="W17" s="167"/>
      <c r="AJ17" s="135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1</v>
      </c>
    </row>
    <row r="18" spans="1:71" ht="14.25" hidden="1" customHeight="1" thickBot="1" x14ac:dyDescent="0.3">
      <c r="A18" s="177"/>
      <c r="B18" s="179"/>
      <c r="C18" s="164"/>
      <c r="D18" s="181"/>
      <c r="E18" s="145"/>
      <c r="F18" s="79"/>
      <c r="G18" s="80"/>
      <c r="H18" s="145"/>
      <c r="I18" s="79"/>
      <c r="J18" s="80"/>
      <c r="K18" s="145"/>
      <c r="L18" s="79"/>
      <c r="M18" s="80"/>
      <c r="N18" s="145"/>
      <c r="O18" s="79"/>
      <c r="P18" s="80"/>
      <c r="Q18" s="145"/>
      <c r="R18" s="79"/>
      <c r="S18" s="80"/>
      <c r="T18" s="170"/>
      <c r="U18" s="171"/>
      <c r="V18" s="147"/>
      <c r="W18" s="168"/>
      <c r="AJ18" s="135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1</v>
      </c>
    </row>
    <row r="19" spans="1:71" ht="14.25" hidden="1" customHeight="1" thickTop="1" thickBot="1" x14ac:dyDescent="0.3">
      <c r="A19" s="197"/>
      <c r="B19" s="199"/>
      <c r="C19" s="201"/>
      <c r="D19" s="203"/>
      <c r="E19" s="150"/>
      <c r="F19" s="25"/>
      <c r="G19" s="26"/>
      <c r="H19" s="150"/>
      <c r="I19" s="25"/>
      <c r="J19" s="26"/>
      <c r="K19" s="35"/>
      <c r="L19" s="35"/>
      <c r="M19" s="35"/>
      <c r="N19" s="150"/>
      <c r="O19" s="25"/>
      <c r="P19" s="26"/>
      <c r="Q19" s="150"/>
      <c r="R19" s="25"/>
      <c r="S19" s="26"/>
      <c r="T19" s="152">
        <f>F19+I19+O19+R19</f>
        <v>0</v>
      </c>
      <c r="U19" s="154">
        <f>F20+I20+O20+R20</f>
        <v>0</v>
      </c>
      <c r="V19" s="156">
        <f>G19+J19+P19+S19</f>
        <v>0</v>
      </c>
      <c r="W19" s="148"/>
      <c r="AJ19" s="135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0</v>
      </c>
      <c r="BI19" s="33">
        <f t="shared" si="26"/>
        <v>1</v>
      </c>
      <c r="BQ19" s="33">
        <f t="shared" si="27"/>
        <v>1</v>
      </c>
    </row>
    <row r="20" spans="1:71" ht="14.25" hidden="1" customHeight="1" thickTop="1" thickBot="1" x14ac:dyDescent="0.3">
      <c r="A20" s="204"/>
      <c r="B20" s="205"/>
      <c r="C20" s="206"/>
      <c r="D20" s="207"/>
      <c r="E20" s="151"/>
      <c r="F20" s="27"/>
      <c r="G20" s="28"/>
      <c r="H20" s="151"/>
      <c r="I20" s="27"/>
      <c r="J20" s="28"/>
      <c r="K20" s="84"/>
      <c r="L20" s="84"/>
      <c r="M20" s="84"/>
      <c r="N20" s="151"/>
      <c r="O20" s="27"/>
      <c r="P20" s="28"/>
      <c r="Q20" s="151"/>
      <c r="R20" s="27"/>
      <c r="S20" s="28"/>
      <c r="T20" s="153"/>
      <c r="U20" s="155"/>
      <c r="V20" s="157"/>
      <c r="W20" s="149"/>
      <c r="AJ20" s="135"/>
      <c r="AK20" s="33">
        <f t="shared" si="23"/>
        <v>1</v>
      </c>
      <c r="AS20" s="33">
        <f t="shared" si="24"/>
        <v>1</v>
      </c>
      <c r="BA20" s="33">
        <f t="shared" si="25"/>
        <v>0</v>
      </c>
      <c r="BI20" s="33">
        <f t="shared" si="26"/>
        <v>1</v>
      </c>
      <c r="BQ20" s="33">
        <f t="shared" si="27"/>
        <v>1</v>
      </c>
    </row>
    <row r="21" spans="1:71" ht="14.25" hidden="1" customHeight="1" thickTop="1" thickBot="1" x14ac:dyDescent="0.3">
      <c r="A21" s="197"/>
      <c r="B21" s="199"/>
      <c r="C21" s="201"/>
      <c r="D21" s="203"/>
      <c r="E21" s="150"/>
      <c r="F21" s="25"/>
      <c r="G21" s="26"/>
      <c r="H21" s="150"/>
      <c r="I21" s="25"/>
      <c r="J21" s="26"/>
      <c r="K21" s="35"/>
      <c r="L21" s="35"/>
      <c r="M21" s="35"/>
      <c r="N21" s="150"/>
      <c r="O21" s="25"/>
      <c r="P21" s="26"/>
      <c r="Q21" s="150"/>
      <c r="R21" s="25"/>
      <c r="S21" s="26"/>
      <c r="T21" s="152">
        <f>F21+I21+O21+R21</f>
        <v>0</v>
      </c>
      <c r="U21" s="154">
        <f>F22+I22+O22+R22</f>
        <v>0</v>
      </c>
      <c r="V21" s="156">
        <f>G21+J21+P21+S21</f>
        <v>0</v>
      </c>
      <c r="W21" s="148"/>
      <c r="AJ21" s="135">
        <f>D13</f>
        <v>4</v>
      </c>
      <c r="AK21" s="33">
        <f t="shared" si="23"/>
        <v>1</v>
      </c>
      <c r="AS21" s="33">
        <f t="shared" si="24"/>
        <v>0</v>
      </c>
      <c r="BA21" s="33">
        <f t="shared" si="25"/>
        <v>1</v>
      </c>
      <c r="BI21" s="33">
        <f t="shared" si="26"/>
        <v>1</v>
      </c>
      <c r="BQ21" s="33">
        <f t="shared" si="27"/>
        <v>1</v>
      </c>
    </row>
    <row r="22" spans="1:71" ht="14.25" hidden="1" customHeight="1" thickTop="1" thickBot="1" x14ac:dyDescent="0.3">
      <c r="A22" s="204"/>
      <c r="B22" s="205"/>
      <c r="C22" s="206"/>
      <c r="D22" s="207"/>
      <c r="E22" s="151"/>
      <c r="F22" s="27"/>
      <c r="G22" s="28"/>
      <c r="H22" s="151"/>
      <c r="I22" s="27"/>
      <c r="J22" s="28"/>
      <c r="K22" s="84"/>
      <c r="L22" s="84"/>
      <c r="M22" s="84"/>
      <c r="N22" s="151"/>
      <c r="O22" s="27"/>
      <c r="P22" s="28"/>
      <c r="Q22" s="151"/>
      <c r="R22" s="27"/>
      <c r="S22" s="28"/>
      <c r="T22" s="153"/>
      <c r="U22" s="155"/>
      <c r="V22" s="157"/>
      <c r="W22" s="149"/>
      <c r="AJ22" s="135"/>
      <c r="AK22" s="33">
        <f t="shared" si="23"/>
        <v>1</v>
      </c>
      <c r="AS22" s="33">
        <f t="shared" si="24"/>
        <v>0</v>
      </c>
      <c r="BA22" s="33">
        <f t="shared" si="25"/>
        <v>1</v>
      </c>
      <c r="BI22" s="33">
        <f t="shared" si="26"/>
        <v>1</v>
      </c>
      <c r="BQ22" s="33">
        <f t="shared" si="27"/>
        <v>1</v>
      </c>
    </row>
    <row r="23" spans="1:71" ht="14.25" hidden="1" customHeight="1" thickTop="1" thickBot="1" x14ac:dyDescent="0.3">
      <c r="A23" s="197"/>
      <c r="B23" s="199"/>
      <c r="C23" s="201"/>
      <c r="D23" s="203"/>
      <c r="E23" s="150"/>
      <c r="F23" s="25"/>
      <c r="G23" s="26"/>
      <c r="H23" s="150"/>
      <c r="I23" s="25"/>
      <c r="J23" s="26"/>
      <c r="K23" s="35"/>
      <c r="L23" s="35"/>
      <c r="M23" s="35"/>
      <c r="N23" s="150"/>
      <c r="O23" s="25"/>
      <c r="P23" s="26"/>
      <c r="Q23" s="150"/>
      <c r="R23" s="25"/>
      <c r="S23" s="26"/>
      <c r="T23" s="152">
        <f>F23+I23+O23+R23</f>
        <v>0</v>
      </c>
      <c r="U23" s="154">
        <f>F24+I24+O24+R24</f>
        <v>0</v>
      </c>
      <c r="V23" s="156">
        <f>G23+J23+P23+S23</f>
        <v>0</v>
      </c>
      <c r="W23" s="148"/>
      <c r="AJ23" s="135">
        <f>D15</f>
        <v>5</v>
      </c>
      <c r="AK23" s="33">
        <f t="shared" si="23"/>
        <v>0</v>
      </c>
      <c r="AS23" s="33">
        <f t="shared" si="24"/>
        <v>1</v>
      </c>
      <c r="BA23" s="33">
        <f t="shared" si="25"/>
        <v>1</v>
      </c>
      <c r="BI23" s="33">
        <f t="shared" si="26"/>
        <v>1</v>
      </c>
      <c r="BQ23" s="33">
        <f t="shared" si="27"/>
        <v>1</v>
      </c>
    </row>
    <row r="24" spans="1:71" ht="14.25" hidden="1" customHeight="1" thickTop="1" thickBot="1" x14ac:dyDescent="0.3">
      <c r="A24" s="204"/>
      <c r="B24" s="205"/>
      <c r="C24" s="206"/>
      <c r="D24" s="207"/>
      <c r="E24" s="151"/>
      <c r="F24" s="27"/>
      <c r="G24" s="28"/>
      <c r="H24" s="151"/>
      <c r="I24" s="27"/>
      <c r="J24" s="28"/>
      <c r="K24" s="84"/>
      <c r="L24" s="84"/>
      <c r="M24" s="84"/>
      <c r="N24" s="151"/>
      <c r="O24" s="27"/>
      <c r="P24" s="28"/>
      <c r="Q24" s="151"/>
      <c r="R24" s="27"/>
      <c r="S24" s="28"/>
      <c r="T24" s="153"/>
      <c r="U24" s="155"/>
      <c r="V24" s="157"/>
      <c r="W24" s="149"/>
      <c r="AJ24" s="135"/>
      <c r="AK24" s="33">
        <f t="shared" si="23"/>
        <v>0</v>
      </c>
      <c r="AS24" s="33">
        <f t="shared" si="24"/>
        <v>1</v>
      </c>
      <c r="BA24" s="33">
        <f t="shared" si="25"/>
        <v>1</v>
      </c>
      <c r="BI24" s="33">
        <f t="shared" si="26"/>
        <v>1</v>
      </c>
      <c r="BQ24" s="33">
        <f t="shared" si="27"/>
        <v>1</v>
      </c>
    </row>
    <row r="25" spans="1:71" ht="14.25" hidden="1" customHeight="1" thickTop="1" thickBot="1" x14ac:dyDescent="0.3">
      <c r="A25" s="197"/>
      <c r="B25" s="199"/>
      <c r="C25" s="201"/>
      <c r="D25" s="203"/>
      <c r="E25" s="150"/>
      <c r="F25" s="25"/>
      <c r="G25" s="26"/>
      <c r="H25" s="150"/>
      <c r="I25" s="25"/>
      <c r="J25" s="26"/>
      <c r="K25" s="35"/>
      <c r="L25" s="35"/>
      <c r="M25" s="35"/>
      <c r="N25" s="150"/>
      <c r="O25" s="25"/>
      <c r="P25" s="26"/>
      <c r="Q25" s="150"/>
      <c r="R25" s="25"/>
      <c r="S25" s="26"/>
      <c r="T25" s="152">
        <f>F25+I25+O25+R25</f>
        <v>0</v>
      </c>
      <c r="U25" s="154">
        <f>F26+I26+O26+R26</f>
        <v>0</v>
      </c>
      <c r="V25" s="156">
        <f>G25+J25+P25+S25</f>
        <v>0</v>
      </c>
      <c r="W25" s="148"/>
    </row>
    <row r="26" spans="1:71" ht="14.25" hidden="1" customHeight="1" thickTop="1" thickBot="1" x14ac:dyDescent="0.3">
      <c r="A26" s="204"/>
      <c r="B26" s="205"/>
      <c r="C26" s="206"/>
      <c r="D26" s="207"/>
      <c r="E26" s="151"/>
      <c r="F26" s="27"/>
      <c r="G26" s="28"/>
      <c r="H26" s="151"/>
      <c r="I26" s="27"/>
      <c r="J26" s="28"/>
      <c r="K26" s="84"/>
      <c r="L26" s="84"/>
      <c r="M26" s="84"/>
      <c r="N26" s="151"/>
      <c r="O26" s="27"/>
      <c r="P26" s="28"/>
      <c r="Q26" s="151"/>
      <c r="R26" s="27"/>
      <c r="S26" s="28"/>
      <c r="T26" s="153"/>
      <c r="U26" s="155"/>
      <c r="V26" s="157"/>
      <c r="W26" s="149"/>
      <c r="AJ26" s="116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8</v>
      </c>
      <c r="BQ26" s="33">
        <f>SUM(BQ15:BQ24)</f>
        <v>8</v>
      </c>
      <c r="BS26" s="33">
        <f>AK26+AS26+BA26+BI26+BQ26</f>
        <v>40</v>
      </c>
    </row>
    <row r="27" spans="1:71" ht="14.25" hidden="1" customHeight="1" thickTop="1" thickBot="1" x14ac:dyDescent="0.3">
      <c r="A27" s="197"/>
      <c r="B27" s="199"/>
      <c r="C27" s="201"/>
      <c r="D27" s="203"/>
      <c r="E27" s="150"/>
      <c r="F27" s="25"/>
      <c r="G27" s="26"/>
      <c r="H27" s="150"/>
      <c r="I27" s="25"/>
      <c r="J27" s="26"/>
      <c r="K27" s="35"/>
      <c r="L27" s="35"/>
      <c r="M27" s="35"/>
      <c r="N27" s="150"/>
      <c r="O27" s="25"/>
      <c r="P27" s="26"/>
      <c r="Q27" s="150"/>
      <c r="R27" s="25"/>
      <c r="S27" s="26"/>
      <c r="T27" s="152">
        <f>F27+I27+O27+R27</f>
        <v>0</v>
      </c>
      <c r="U27" s="154">
        <f>F28+I28+O28+R28</f>
        <v>0</v>
      </c>
      <c r="V27" s="156">
        <f>G27+J27+P27+S27</f>
        <v>0</v>
      </c>
      <c r="W27" s="148"/>
    </row>
    <row r="28" spans="1:71" ht="14.25" hidden="1" customHeight="1" thickTop="1" thickBot="1" x14ac:dyDescent="0.3">
      <c r="A28" s="204"/>
      <c r="B28" s="205"/>
      <c r="C28" s="206"/>
      <c r="D28" s="207"/>
      <c r="E28" s="151"/>
      <c r="F28" s="27"/>
      <c r="G28" s="28"/>
      <c r="H28" s="151"/>
      <c r="I28" s="27"/>
      <c r="J28" s="28"/>
      <c r="K28" s="84"/>
      <c r="L28" s="84"/>
      <c r="M28" s="84"/>
      <c r="N28" s="151"/>
      <c r="O28" s="27"/>
      <c r="P28" s="28"/>
      <c r="Q28" s="151"/>
      <c r="R28" s="27"/>
      <c r="S28" s="28"/>
      <c r="T28" s="153"/>
      <c r="U28" s="155"/>
      <c r="V28" s="157"/>
      <c r="W28" s="149"/>
    </row>
    <row r="29" spans="1:71" ht="14.25" hidden="1" customHeight="1" thickTop="1" thickBot="1" x14ac:dyDescent="0.3">
      <c r="A29" s="197"/>
      <c r="B29" s="199"/>
      <c r="C29" s="201"/>
      <c r="D29" s="203"/>
      <c r="E29" s="150"/>
      <c r="F29" s="25"/>
      <c r="G29" s="26"/>
      <c r="H29" s="150"/>
      <c r="I29" s="25"/>
      <c r="J29" s="26"/>
      <c r="K29" s="35"/>
      <c r="L29" s="35"/>
      <c r="M29" s="35"/>
      <c r="N29" s="150"/>
      <c r="O29" s="25"/>
      <c r="P29" s="26"/>
      <c r="Q29" s="150"/>
      <c r="R29" s="25"/>
      <c r="S29" s="26"/>
      <c r="T29" s="152">
        <f>F29+I29+O29+R29</f>
        <v>0</v>
      </c>
      <c r="U29" s="154">
        <f>F30+I30+O30+R30</f>
        <v>0</v>
      </c>
      <c r="V29" s="156">
        <f>G29+J29+P29+S29</f>
        <v>0</v>
      </c>
      <c r="W29" s="148"/>
    </row>
    <row r="30" spans="1:71" ht="14.25" hidden="1" customHeight="1" thickTop="1" thickBot="1" x14ac:dyDescent="0.3">
      <c r="A30" s="204"/>
      <c r="B30" s="205"/>
      <c r="C30" s="206"/>
      <c r="D30" s="207"/>
      <c r="E30" s="151"/>
      <c r="F30" s="27"/>
      <c r="G30" s="28"/>
      <c r="H30" s="151"/>
      <c r="I30" s="27"/>
      <c r="J30" s="28"/>
      <c r="K30" s="84"/>
      <c r="L30" s="84"/>
      <c r="M30" s="84"/>
      <c r="N30" s="151"/>
      <c r="O30" s="27"/>
      <c r="P30" s="28"/>
      <c r="Q30" s="151"/>
      <c r="R30" s="27"/>
      <c r="S30" s="28"/>
      <c r="T30" s="153"/>
      <c r="U30" s="155"/>
      <c r="V30" s="157"/>
      <c r="W30" s="149"/>
    </row>
    <row r="31" spans="1:71" ht="14.25" hidden="1" customHeight="1" thickTop="1" thickBot="1" x14ac:dyDescent="0.3">
      <c r="A31" s="197"/>
      <c r="B31" s="199"/>
      <c r="C31" s="201"/>
      <c r="D31" s="203"/>
      <c r="E31" s="150"/>
      <c r="F31" s="25"/>
      <c r="G31" s="26"/>
      <c r="H31" s="150"/>
      <c r="I31" s="25"/>
      <c r="J31" s="26"/>
      <c r="K31" s="35"/>
      <c r="L31" s="35"/>
      <c r="M31" s="35"/>
      <c r="N31" s="150"/>
      <c r="O31" s="25"/>
      <c r="P31" s="26"/>
      <c r="Q31" s="150"/>
      <c r="R31" s="25"/>
      <c r="S31" s="26"/>
      <c r="T31" s="152">
        <f>F31+I31+O31+R31</f>
        <v>0</v>
      </c>
      <c r="U31" s="154">
        <f>F32+I32+O32+R32</f>
        <v>0</v>
      </c>
      <c r="V31" s="156">
        <f>G31+J31+P31+S31</f>
        <v>0</v>
      </c>
      <c r="W31" s="148"/>
    </row>
    <row r="32" spans="1:71" ht="14.25" hidden="1" customHeight="1" thickTop="1" thickBot="1" x14ac:dyDescent="0.3">
      <c r="A32" s="204"/>
      <c r="B32" s="205"/>
      <c r="C32" s="206"/>
      <c r="D32" s="207"/>
      <c r="E32" s="151"/>
      <c r="F32" s="27"/>
      <c r="G32" s="28"/>
      <c r="H32" s="151"/>
      <c r="I32" s="27"/>
      <c r="J32" s="28"/>
      <c r="K32" s="84"/>
      <c r="L32" s="84"/>
      <c r="M32" s="84"/>
      <c r="N32" s="151"/>
      <c r="O32" s="27"/>
      <c r="P32" s="28"/>
      <c r="Q32" s="151"/>
      <c r="R32" s="27"/>
      <c r="S32" s="28"/>
      <c r="T32" s="153"/>
      <c r="U32" s="155"/>
      <c r="V32" s="157"/>
      <c r="W32" s="149"/>
    </row>
    <row r="33" spans="1:23" ht="14.25" hidden="1" customHeight="1" thickTop="1" thickBot="1" x14ac:dyDescent="0.3">
      <c r="A33" s="197"/>
      <c r="B33" s="199"/>
      <c r="C33" s="201"/>
      <c r="D33" s="203"/>
      <c r="E33" s="150"/>
      <c r="F33" s="25"/>
      <c r="G33" s="26"/>
      <c r="H33" s="150"/>
      <c r="I33" s="25"/>
      <c r="J33" s="26"/>
      <c r="K33" s="35"/>
      <c r="L33" s="35"/>
      <c r="M33" s="35"/>
      <c r="N33" s="150"/>
      <c r="O33" s="25"/>
      <c r="P33" s="26"/>
      <c r="Q33" s="150"/>
      <c r="R33" s="25"/>
      <c r="S33" s="26"/>
      <c r="T33" s="152">
        <f>F33+I33+O33+R33</f>
        <v>0</v>
      </c>
      <c r="U33" s="154">
        <f>F34+I34+O34+R34</f>
        <v>0</v>
      </c>
      <c r="V33" s="156">
        <f>G33+J33+P33+S33</f>
        <v>0</v>
      </c>
      <c r="W33" s="148"/>
    </row>
    <row r="34" spans="1:23" ht="14.25" hidden="1" customHeight="1" thickTop="1" thickBot="1" x14ac:dyDescent="0.3">
      <c r="A34" s="204"/>
      <c r="B34" s="205"/>
      <c r="C34" s="206"/>
      <c r="D34" s="207"/>
      <c r="E34" s="151"/>
      <c r="F34" s="27"/>
      <c r="G34" s="28"/>
      <c r="H34" s="151"/>
      <c r="I34" s="27"/>
      <c r="J34" s="28"/>
      <c r="K34" s="84"/>
      <c r="L34" s="84"/>
      <c r="M34" s="84"/>
      <c r="N34" s="151"/>
      <c r="O34" s="27"/>
      <c r="P34" s="28"/>
      <c r="Q34" s="151"/>
      <c r="R34" s="27"/>
      <c r="S34" s="28"/>
      <c r="T34" s="153"/>
      <c r="U34" s="155"/>
      <c r="V34" s="157"/>
      <c r="W34" s="149"/>
    </row>
    <row r="35" spans="1:23" ht="14.25" hidden="1" customHeight="1" thickTop="1" thickBot="1" x14ac:dyDescent="0.3">
      <c r="A35" s="197" t="str">
        <f>IF('Vážní listina'!D21="","",'Vážní listina'!D21)</f>
        <v/>
      </c>
      <c r="B35" s="199" t="str">
        <f>IF('Vážní listina'!D21="","",'Vážní listina'!E21)</f>
        <v/>
      </c>
      <c r="C35" s="201"/>
      <c r="D35" s="203"/>
      <c r="E35" s="150"/>
      <c r="F35" s="25"/>
      <c r="G35" s="26"/>
      <c r="H35" s="150"/>
      <c r="I35" s="25"/>
      <c r="J35" s="26"/>
      <c r="K35" s="35"/>
      <c r="L35" s="35"/>
      <c r="M35" s="35"/>
      <c r="N35" s="150"/>
      <c r="O35" s="25"/>
      <c r="P35" s="26"/>
      <c r="Q35" s="150"/>
      <c r="R35" s="25"/>
      <c r="S35" s="26"/>
      <c r="T35" s="152">
        <f>F35+I35+O35+R35</f>
        <v>0</v>
      </c>
      <c r="U35" s="154">
        <f>F36+I36+O36+R36</f>
        <v>0</v>
      </c>
      <c r="V35" s="156">
        <f>G35+J35+P35+S35</f>
        <v>0</v>
      </c>
      <c r="W35" s="192"/>
    </row>
    <row r="36" spans="1:23" ht="14.25" hidden="1" customHeight="1" thickTop="1" thickBot="1" x14ac:dyDescent="0.3">
      <c r="A36" s="204"/>
      <c r="B36" s="205"/>
      <c r="C36" s="206"/>
      <c r="D36" s="207"/>
      <c r="E36" s="151"/>
      <c r="F36" s="27"/>
      <c r="G36" s="28"/>
      <c r="H36" s="151"/>
      <c r="I36" s="27"/>
      <c r="J36" s="28"/>
      <c r="K36" s="84"/>
      <c r="L36" s="84"/>
      <c r="M36" s="84"/>
      <c r="N36" s="151"/>
      <c r="O36" s="27"/>
      <c r="P36" s="28"/>
      <c r="Q36" s="151"/>
      <c r="R36" s="27"/>
      <c r="S36" s="28"/>
      <c r="T36" s="153"/>
      <c r="U36" s="155"/>
      <c r="V36" s="157"/>
      <c r="W36" s="193"/>
    </row>
    <row r="37" spans="1:23" ht="14.25" hidden="1" customHeight="1" thickTop="1" thickBot="1" x14ac:dyDescent="0.3">
      <c r="A37" s="197" t="str">
        <f>IF('Vážní listina'!D22="","",'Vážní listina'!D22)</f>
        <v/>
      </c>
      <c r="B37" s="199" t="str">
        <f>IF('Vážní listina'!D22="","",'Vážní listina'!E22)</f>
        <v/>
      </c>
      <c r="C37" s="201"/>
      <c r="D37" s="203"/>
      <c r="E37" s="150"/>
      <c r="F37" s="25"/>
      <c r="G37" s="26"/>
      <c r="H37" s="150"/>
      <c r="I37" s="25"/>
      <c r="J37" s="26"/>
      <c r="K37" s="35"/>
      <c r="L37" s="35"/>
      <c r="M37" s="35"/>
      <c r="N37" s="150"/>
      <c r="O37" s="25"/>
      <c r="P37" s="26"/>
      <c r="Q37" s="150"/>
      <c r="R37" s="25"/>
      <c r="S37" s="26"/>
      <c r="T37" s="152">
        <f>F37+I37+O37+R37</f>
        <v>0</v>
      </c>
      <c r="U37" s="154">
        <f>F38+I38+O38+R38</f>
        <v>0</v>
      </c>
      <c r="V37" s="156">
        <f>G37+J37+P37+S37</f>
        <v>0</v>
      </c>
      <c r="W37" s="192"/>
    </row>
    <row r="38" spans="1:23" ht="14.25" hidden="1" customHeight="1" thickTop="1" thickBot="1" x14ac:dyDescent="0.3">
      <c r="A38" s="204"/>
      <c r="B38" s="205"/>
      <c r="C38" s="206"/>
      <c r="D38" s="207"/>
      <c r="E38" s="151"/>
      <c r="F38" s="27"/>
      <c r="G38" s="28"/>
      <c r="H38" s="151"/>
      <c r="I38" s="27"/>
      <c r="J38" s="28"/>
      <c r="K38" s="84"/>
      <c r="L38" s="84"/>
      <c r="M38" s="84"/>
      <c r="N38" s="151"/>
      <c r="O38" s="27"/>
      <c r="P38" s="28"/>
      <c r="Q38" s="151"/>
      <c r="R38" s="27"/>
      <c r="S38" s="28"/>
      <c r="T38" s="153"/>
      <c r="U38" s="155"/>
      <c r="V38" s="157"/>
      <c r="W38" s="193"/>
    </row>
    <row r="39" spans="1:23" ht="14.25" hidden="1" customHeight="1" thickTop="1" thickBot="1" x14ac:dyDescent="0.3">
      <c r="A39" s="197" t="str">
        <f>IF('Vážní listina'!D23="","",'Vážní listina'!D23)</f>
        <v/>
      </c>
      <c r="B39" s="199" t="str">
        <f>IF('Vážní listina'!D23="","",'Vážní listina'!E23)</f>
        <v/>
      </c>
      <c r="C39" s="201"/>
      <c r="D39" s="203"/>
      <c r="E39" s="150"/>
      <c r="F39" s="25"/>
      <c r="G39" s="26"/>
      <c r="H39" s="150"/>
      <c r="I39" s="25"/>
      <c r="J39" s="26"/>
      <c r="K39" s="35"/>
      <c r="L39" s="35"/>
      <c r="M39" s="35"/>
      <c r="N39" s="150"/>
      <c r="O39" s="25"/>
      <c r="P39" s="26"/>
      <c r="Q39" s="150"/>
      <c r="R39" s="25"/>
      <c r="S39" s="26"/>
      <c r="T39" s="152">
        <f>F39+I39+O39+R39</f>
        <v>0</v>
      </c>
      <c r="U39" s="154">
        <f>F40+I40+O40+R40</f>
        <v>0</v>
      </c>
      <c r="V39" s="156">
        <f>G39+J39+P39+S39</f>
        <v>0</v>
      </c>
      <c r="W39" s="192"/>
    </row>
    <row r="40" spans="1:23" ht="14.25" hidden="1" customHeight="1" thickTop="1" thickBot="1" x14ac:dyDescent="0.3">
      <c r="A40" s="204"/>
      <c r="B40" s="205"/>
      <c r="C40" s="206"/>
      <c r="D40" s="207"/>
      <c r="E40" s="151"/>
      <c r="F40" s="27"/>
      <c r="G40" s="28"/>
      <c r="H40" s="151"/>
      <c r="I40" s="27"/>
      <c r="J40" s="28"/>
      <c r="K40" s="84"/>
      <c r="L40" s="84"/>
      <c r="M40" s="84"/>
      <c r="N40" s="151"/>
      <c r="O40" s="27"/>
      <c r="P40" s="28"/>
      <c r="Q40" s="151"/>
      <c r="R40" s="27"/>
      <c r="S40" s="28"/>
      <c r="T40" s="153"/>
      <c r="U40" s="155"/>
      <c r="V40" s="157"/>
      <c r="W40" s="193"/>
    </row>
    <row r="41" spans="1:23" ht="14.25" hidden="1" customHeight="1" thickTop="1" thickBot="1" x14ac:dyDescent="0.3">
      <c r="A41" s="197" t="str">
        <f>IF('Vážní listina'!D24="","",'Vážní listina'!D24)</f>
        <v/>
      </c>
      <c r="B41" s="199" t="str">
        <f>IF('Vážní listina'!D24="","",'Vážní listina'!E24)</f>
        <v/>
      </c>
      <c r="C41" s="201"/>
      <c r="D41" s="203"/>
      <c r="E41" s="150"/>
      <c r="F41" s="25"/>
      <c r="G41" s="26"/>
      <c r="H41" s="150"/>
      <c r="I41" s="25"/>
      <c r="J41" s="26"/>
      <c r="K41" s="35"/>
      <c r="L41" s="35"/>
      <c r="M41" s="35"/>
      <c r="N41" s="150"/>
      <c r="O41" s="25"/>
      <c r="P41" s="26"/>
      <c r="Q41" s="150"/>
      <c r="R41" s="25"/>
      <c r="S41" s="26"/>
      <c r="T41" s="152">
        <f>F41+I41+O41+R41</f>
        <v>0</v>
      </c>
      <c r="U41" s="154">
        <f>F42+I42+O42+R42</f>
        <v>0</v>
      </c>
      <c r="V41" s="156">
        <f>G41+J41+P41+S41</f>
        <v>0</v>
      </c>
      <c r="W41" s="192"/>
    </row>
    <row r="42" spans="1:23" ht="14.25" hidden="1" customHeight="1" thickTop="1" thickBot="1" x14ac:dyDescent="0.3">
      <c r="A42" s="204"/>
      <c r="B42" s="205"/>
      <c r="C42" s="206"/>
      <c r="D42" s="207"/>
      <c r="E42" s="151"/>
      <c r="F42" s="27"/>
      <c r="G42" s="28"/>
      <c r="H42" s="151"/>
      <c r="I42" s="27"/>
      <c r="J42" s="28"/>
      <c r="K42" s="84"/>
      <c r="L42" s="84"/>
      <c r="M42" s="84"/>
      <c r="N42" s="151"/>
      <c r="O42" s="27"/>
      <c r="P42" s="28"/>
      <c r="Q42" s="151"/>
      <c r="R42" s="27"/>
      <c r="S42" s="28"/>
      <c r="T42" s="153"/>
      <c r="U42" s="155"/>
      <c r="V42" s="157"/>
      <c r="W42" s="193"/>
    </row>
    <row r="43" spans="1:23" ht="14.25" hidden="1" customHeight="1" thickTop="1" thickBot="1" x14ac:dyDescent="0.3">
      <c r="A43" s="197" t="str">
        <f>IF('Vážní listina'!D25="","",'Vážní listina'!D25)</f>
        <v/>
      </c>
      <c r="B43" s="199" t="str">
        <f>IF('Vážní listina'!D25="","",'Vážní listina'!E25)</f>
        <v/>
      </c>
      <c r="C43" s="201"/>
      <c r="D43" s="203"/>
      <c r="E43" s="150"/>
      <c r="F43" s="25"/>
      <c r="G43" s="26"/>
      <c r="H43" s="150"/>
      <c r="I43" s="25"/>
      <c r="J43" s="26"/>
      <c r="K43" s="35"/>
      <c r="L43" s="35"/>
      <c r="M43" s="35"/>
      <c r="N43" s="150"/>
      <c r="O43" s="25"/>
      <c r="P43" s="26"/>
      <c r="Q43" s="150"/>
      <c r="R43" s="25"/>
      <c r="S43" s="26"/>
      <c r="T43" s="152">
        <f>F43+I43+O43+R43</f>
        <v>0</v>
      </c>
      <c r="U43" s="154">
        <f>F44+I44+O44+R44</f>
        <v>0</v>
      </c>
      <c r="V43" s="156">
        <f>G43+J43+P43+S43</f>
        <v>0</v>
      </c>
      <c r="W43" s="192"/>
    </row>
    <row r="44" spans="1:23" ht="14.25" hidden="1" customHeight="1" thickTop="1" thickBot="1" x14ac:dyDescent="0.3">
      <c r="A44" s="204"/>
      <c r="B44" s="205"/>
      <c r="C44" s="206"/>
      <c r="D44" s="207"/>
      <c r="E44" s="151"/>
      <c r="F44" s="27"/>
      <c r="G44" s="28"/>
      <c r="H44" s="151"/>
      <c r="I44" s="27"/>
      <c r="J44" s="28"/>
      <c r="K44" s="84"/>
      <c r="L44" s="84"/>
      <c r="M44" s="84"/>
      <c r="N44" s="151"/>
      <c r="O44" s="27"/>
      <c r="P44" s="28"/>
      <c r="Q44" s="151"/>
      <c r="R44" s="27"/>
      <c r="S44" s="28"/>
      <c r="T44" s="153"/>
      <c r="U44" s="155"/>
      <c r="V44" s="157"/>
      <c r="W44" s="193"/>
    </row>
    <row r="45" spans="1:23" ht="14.25" hidden="1" customHeight="1" thickTop="1" thickBot="1" x14ac:dyDescent="0.3">
      <c r="A45" s="197" t="str">
        <f>IF('Vážní listina'!D26="","",'Vážní listina'!D26)</f>
        <v/>
      </c>
      <c r="B45" s="199" t="str">
        <f>IF('Vážní listina'!D26="","",'Vážní listina'!E26)</f>
        <v/>
      </c>
      <c r="C45" s="201"/>
      <c r="D45" s="203"/>
      <c r="E45" s="150"/>
      <c r="F45" s="25"/>
      <c r="G45" s="26"/>
      <c r="H45" s="150"/>
      <c r="I45" s="25"/>
      <c r="J45" s="26"/>
      <c r="K45" s="35"/>
      <c r="L45" s="35"/>
      <c r="M45" s="35"/>
      <c r="N45" s="150"/>
      <c r="O45" s="25"/>
      <c r="P45" s="26"/>
      <c r="Q45" s="150"/>
      <c r="R45" s="25"/>
      <c r="S45" s="26"/>
      <c r="T45" s="152">
        <f>F45+I45+O45+R45</f>
        <v>0</v>
      </c>
      <c r="U45" s="154">
        <f>F46+I46+O46+R46</f>
        <v>0</v>
      </c>
      <c r="V45" s="156">
        <f>G45+J45+P45+S45</f>
        <v>0</v>
      </c>
      <c r="W45" s="192"/>
    </row>
    <row r="46" spans="1:23" ht="14.25" hidden="1" customHeight="1" thickTop="1" thickBot="1" x14ac:dyDescent="0.3">
      <c r="A46" s="204"/>
      <c r="B46" s="205"/>
      <c r="C46" s="206"/>
      <c r="D46" s="207"/>
      <c r="E46" s="151"/>
      <c r="F46" s="27"/>
      <c r="G46" s="28"/>
      <c r="H46" s="151"/>
      <c r="I46" s="27"/>
      <c r="J46" s="28"/>
      <c r="K46" s="84"/>
      <c r="L46" s="84"/>
      <c r="M46" s="84"/>
      <c r="N46" s="151"/>
      <c r="O46" s="27"/>
      <c r="P46" s="28"/>
      <c r="Q46" s="151"/>
      <c r="R46" s="27"/>
      <c r="S46" s="28"/>
      <c r="T46" s="153"/>
      <c r="U46" s="155"/>
      <c r="V46" s="157"/>
      <c r="W46" s="193"/>
    </row>
    <row r="47" spans="1:23" ht="14.25" hidden="1" customHeight="1" thickTop="1" thickBot="1" x14ac:dyDescent="0.3">
      <c r="A47" s="197" t="str">
        <f>IF('Vážní listina'!D27="","",'Vážní listina'!D27)</f>
        <v/>
      </c>
      <c r="B47" s="199" t="str">
        <f>IF('Vážní listina'!D27="","",'Vážní listina'!E27)</f>
        <v/>
      </c>
      <c r="C47" s="201"/>
      <c r="D47" s="203"/>
      <c r="E47" s="150"/>
      <c r="F47" s="25"/>
      <c r="G47" s="26"/>
      <c r="H47" s="150"/>
      <c r="I47" s="25"/>
      <c r="J47" s="26"/>
      <c r="K47" s="35"/>
      <c r="L47" s="35"/>
      <c r="M47" s="35"/>
      <c r="N47" s="150"/>
      <c r="O47" s="25"/>
      <c r="P47" s="26"/>
      <c r="Q47" s="150"/>
      <c r="R47" s="25"/>
      <c r="S47" s="26"/>
      <c r="T47" s="152">
        <f>F47+I47+O47+R47</f>
        <v>0</v>
      </c>
      <c r="U47" s="154">
        <f>F48+I48+O48+R48</f>
        <v>0</v>
      </c>
      <c r="V47" s="156">
        <f>G47+J47+P47+S47</f>
        <v>0</v>
      </c>
      <c r="W47" s="192"/>
    </row>
    <row r="48" spans="1:23" ht="14.25" hidden="1" customHeight="1" thickTop="1" thickBot="1" x14ac:dyDescent="0.3">
      <c r="A48" s="204"/>
      <c r="B48" s="205"/>
      <c r="C48" s="206"/>
      <c r="D48" s="207"/>
      <c r="E48" s="151"/>
      <c r="F48" s="27"/>
      <c r="G48" s="28"/>
      <c r="H48" s="151"/>
      <c r="I48" s="27"/>
      <c r="J48" s="28"/>
      <c r="K48" s="84"/>
      <c r="L48" s="84"/>
      <c r="M48" s="84"/>
      <c r="N48" s="151"/>
      <c r="O48" s="27"/>
      <c r="P48" s="28"/>
      <c r="Q48" s="151"/>
      <c r="R48" s="27"/>
      <c r="S48" s="28"/>
      <c r="T48" s="153"/>
      <c r="U48" s="155"/>
      <c r="V48" s="157"/>
      <c r="W48" s="193"/>
    </row>
    <row r="49" spans="1:36" ht="14.25" hidden="1" customHeight="1" thickTop="1" thickBot="1" x14ac:dyDescent="0.3">
      <c r="A49" s="197" t="str">
        <f>IF('Vážní listina'!D28="","",'Vážní listina'!D28)</f>
        <v/>
      </c>
      <c r="B49" s="199" t="str">
        <f>IF('Vážní listina'!D28="","",'Vážní listina'!E28)</f>
        <v/>
      </c>
      <c r="C49" s="201"/>
      <c r="D49" s="203"/>
      <c r="E49" s="150"/>
      <c r="F49" s="25"/>
      <c r="G49" s="26"/>
      <c r="H49" s="150"/>
      <c r="I49" s="25"/>
      <c r="J49" s="26"/>
      <c r="K49" s="35"/>
      <c r="L49" s="35"/>
      <c r="M49" s="35"/>
      <c r="N49" s="150"/>
      <c r="O49" s="25"/>
      <c r="P49" s="26"/>
      <c r="Q49" s="150"/>
      <c r="R49" s="25"/>
      <c r="S49" s="26"/>
      <c r="T49" s="152">
        <f>F49+I49+O49+R49</f>
        <v>0</v>
      </c>
      <c r="U49" s="154">
        <f>F50+I50+O50+R50</f>
        <v>0</v>
      </c>
      <c r="V49" s="156">
        <f>G49+J49+P49+S49</f>
        <v>0</v>
      </c>
      <c r="W49" s="192"/>
    </row>
    <row r="50" spans="1:36" ht="14.25" hidden="1" customHeight="1" thickTop="1" thickBot="1" x14ac:dyDescent="0.3">
      <c r="A50" s="204"/>
      <c r="B50" s="205"/>
      <c r="C50" s="206"/>
      <c r="D50" s="207"/>
      <c r="E50" s="151"/>
      <c r="F50" s="27"/>
      <c r="G50" s="28"/>
      <c r="H50" s="151"/>
      <c r="I50" s="27"/>
      <c r="J50" s="28"/>
      <c r="K50" s="84"/>
      <c r="L50" s="84"/>
      <c r="M50" s="84"/>
      <c r="N50" s="151"/>
      <c r="O50" s="27"/>
      <c r="P50" s="28"/>
      <c r="Q50" s="151"/>
      <c r="R50" s="27"/>
      <c r="S50" s="28"/>
      <c r="T50" s="153"/>
      <c r="U50" s="155"/>
      <c r="V50" s="157"/>
      <c r="W50" s="193"/>
    </row>
    <row r="51" spans="1:36" ht="14.25" hidden="1" customHeight="1" thickTop="1" thickBot="1" x14ac:dyDescent="0.3">
      <c r="A51" s="197" t="str">
        <f>IF('Vážní listina'!D29="","",'Vážní listina'!D29)</f>
        <v/>
      </c>
      <c r="B51" s="199" t="str">
        <f>IF('Vážní listina'!D29="","",'Vážní listina'!E29)</f>
        <v/>
      </c>
      <c r="C51" s="201"/>
      <c r="D51" s="203"/>
      <c r="E51" s="150"/>
      <c r="F51" s="25"/>
      <c r="G51" s="26"/>
      <c r="H51" s="150"/>
      <c r="I51" s="25"/>
      <c r="J51" s="26"/>
      <c r="K51" s="35"/>
      <c r="L51" s="35"/>
      <c r="M51" s="35"/>
      <c r="N51" s="150"/>
      <c r="O51" s="25"/>
      <c r="P51" s="26"/>
      <c r="Q51" s="150"/>
      <c r="R51" s="25"/>
      <c r="S51" s="26"/>
      <c r="T51" s="152">
        <f>F51+I51+O51+R51</f>
        <v>0</v>
      </c>
      <c r="U51" s="154">
        <f>F52+I52+O52+R52</f>
        <v>0</v>
      </c>
      <c r="V51" s="156">
        <f>G51+J51+P51+S51</f>
        <v>0</v>
      </c>
      <c r="W51" s="192"/>
    </row>
    <row r="52" spans="1:36" ht="14.25" hidden="1" customHeight="1" thickTop="1" thickBot="1" x14ac:dyDescent="0.3">
      <c r="A52" s="204"/>
      <c r="B52" s="205"/>
      <c r="C52" s="206"/>
      <c r="D52" s="207"/>
      <c r="E52" s="151"/>
      <c r="F52" s="27"/>
      <c r="G52" s="28"/>
      <c r="H52" s="151"/>
      <c r="I52" s="27"/>
      <c r="J52" s="28"/>
      <c r="K52" s="84"/>
      <c r="L52" s="84"/>
      <c r="M52" s="84"/>
      <c r="N52" s="151"/>
      <c r="O52" s="27"/>
      <c r="P52" s="28"/>
      <c r="Q52" s="151"/>
      <c r="R52" s="27"/>
      <c r="S52" s="28"/>
      <c r="T52" s="153"/>
      <c r="U52" s="155"/>
      <c r="V52" s="157"/>
      <c r="W52" s="193"/>
    </row>
    <row r="53" spans="1:36" ht="14.25" hidden="1" customHeight="1" thickTop="1" thickBot="1" x14ac:dyDescent="0.3">
      <c r="A53" s="197" t="str">
        <f>IF('Vážní listina'!D30="","",'Vážní listina'!D30)</f>
        <v/>
      </c>
      <c r="B53" s="199" t="str">
        <f>IF('Vážní listina'!D30="","",'Vážní listina'!E30)</f>
        <v/>
      </c>
      <c r="C53" s="201"/>
      <c r="D53" s="203"/>
      <c r="E53" s="150"/>
      <c r="F53" s="25"/>
      <c r="G53" s="26"/>
      <c r="H53" s="150"/>
      <c r="I53" s="25"/>
      <c r="J53" s="26"/>
      <c r="K53" s="35"/>
      <c r="L53" s="35"/>
      <c r="M53" s="35"/>
      <c r="N53" s="150"/>
      <c r="O53" s="25"/>
      <c r="P53" s="26"/>
      <c r="Q53" s="150"/>
      <c r="R53" s="25"/>
      <c r="S53" s="26"/>
      <c r="T53" s="152">
        <f>F53+I53+O53+R53</f>
        <v>0</v>
      </c>
      <c r="U53" s="154">
        <f>F54+I54+O54+R54</f>
        <v>0</v>
      </c>
      <c r="V53" s="156">
        <f>G53+J53+P53+S53</f>
        <v>0</v>
      </c>
      <c r="W53" s="197"/>
    </row>
    <row r="54" spans="1:36" ht="14.25" hidden="1" customHeight="1" thickTop="1" thickBot="1" x14ac:dyDescent="0.3">
      <c r="A54" s="204"/>
      <c r="B54" s="205"/>
      <c r="C54" s="206"/>
      <c r="D54" s="207"/>
      <c r="E54" s="151"/>
      <c r="F54" s="27"/>
      <c r="G54" s="28"/>
      <c r="H54" s="151"/>
      <c r="I54" s="27"/>
      <c r="J54" s="28"/>
      <c r="K54" s="84"/>
      <c r="L54" s="84"/>
      <c r="M54" s="84"/>
      <c r="N54" s="151"/>
      <c r="O54" s="27"/>
      <c r="P54" s="28"/>
      <c r="Q54" s="151"/>
      <c r="R54" s="27"/>
      <c r="S54" s="28"/>
      <c r="T54" s="153"/>
      <c r="U54" s="155"/>
      <c r="V54" s="157"/>
      <c r="W54" s="204"/>
    </row>
    <row r="55" spans="1:36" ht="13.5" hidden="1" customHeight="1" thickTop="1" thickBot="1" x14ac:dyDescent="0.3">
      <c r="A55" s="197" t="str">
        <f>IF('Vážní listina'!D31="","",'Vážní listina'!D31)</f>
        <v/>
      </c>
      <c r="B55" s="199" t="str">
        <f>IF('Vážní listina'!D31="","",'Vážní listina'!E31)</f>
        <v/>
      </c>
      <c r="C55" s="201"/>
      <c r="D55" s="203"/>
      <c r="E55" s="150"/>
      <c r="F55" s="25"/>
      <c r="G55" s="26"/>
      <c r="H55" s="150"/>
      <c r="I55" s="25"/>
      <c r="J55" s="26"/>
      <c r="K55" s="35"/>
      <c r="L55" s="35"/>
      <c r="M55" s="35"/>
      <c r="N55" s="150"/>
      <c r="O55" s="25"/>
      <c r="P55" s="26"/>
      <c r="Q55" s="150"/>
      <c r="R55" s="25"/>
      <c r="S55" s="26"/>
      <c r="T55" s="152">
        <f>F55+I55+O55+R55</f>
        <v>0</v>
      </c>
      <c r="U55" s="154">
        <f>F56+I56+O56+R56</f>
        <v>0</v>
      </c>
      <c r="V55" s="156">
        <f>G55+J55+P55+S55</f>
        <v>0</v>
      </c>
      <c r="W55" s="192"/>
    </row>
    <row r="56" spans="1:36" ht="14.25" hidden="1" customHeight="1" thickTop="1" thickBot="1" x14ac:dyDescent="0.3">
      <c r="A56" s="204"/>
      <c r="B56" s="205"/>
      <c r="C56" s="206"/>
      <c r="D56" s="207"/>
      <c r="E56" s="151"/>
      <c r="F56" s="27"/>
      <c r="G56" s="28"/>
      <c r="H56" s="151"/>
      <c r="I56" s="27"/>
      <c r="J56" s="28"/>
      <c r="K56" s="84"/>
      <c r="L56" s="84"/>
      <c r="M56" s="84"/>
      <c r="N56" s="151"/>
      <c r="O56" s="27"/>
      <c r="P56" s="28"/>
      <c r="Q56" s="151"/>
      <c r="R56" s="27"/>
      <c r="S56" s="28"/>
      <c r="T56" s="153"/>
      <c r="U56" s="155"/>
      <c r="V56" s="157"/>
      <c r="W56" s="193"/>
    </row>
    <row r="57" spans="1:36" ht="14.25" hidden="1" customHeight="1" thickBot="1" x14ac:dyDescent="0.3">
      <c r="A57" s="196" t="str">
        <f>IF('Vážní listina'!D32="","",'Vážní listina'!D32)</f>
        <v/>
      </c>
      <c r="B57" s="198" t="str">
        <f>IF('Vážní listina'!D32="","",'Vážní listina'!E32)</f>
        <v/>
      </c>
      <c r="C57" s="200"/>
      <c r="D57" s="202"/>
      <c r="E57" s="160"/>
      <c r="F57" s="29"/>
      <c r="G57" s="30"/>
      <c r="H57" s="160"/>
      <c r="I57" s="29"/>
      <c r="J57" s="30"/>
      <c r="K57" s="83"/>
      <c r="L57" s="83"/>
      <c r="M57" s="83"/>
      <c r="N57" s="160"/>
      <c r="O57" s="29"/>
      <c r="P57" s="30"/>
      <c r="Q57" s="160"/>
      <c r="R57" s="29"/>
      <c r="S57" s="30"/>
      <c r="T57" s="208">
        <f>F57+I57+O57+R57</f>
        <v>0</v>
      </c>
      <c r="U57" s="209">
        <f>F58+I58+O58+R58</f>
        <v>0</v>
      </c>
      <c r="V57" s="194">
        <f>G57+J57+P57+S57</f>
        <v>0</v>
      </c>
      <c r="W57" s="195"/>
    </row>
    <row r="58" spans="1:36" ht="14.25" hidden="1" customHeight="1" thickTop="1" thickBot="1" x14ac:dyDescent="0.3">
      <c r="A58" s="197"/>
      <c r="B58" s="199"/>
      <c r="C58" s="201"/>
      <c r="D58" s="203"/>
      <c r="E58" s="150"/>
      <c r="F58" s="31"/>
      <c r="G58" s="32"/>
      <c r="H58" s="150"/>
      <c r="I58" s="31"/>
      <c r="J58" s="32"/>
      <c r="K58" s="36"/>
      <c r="L58" s="36"/>
      <c r="M58" s="36"/>
      <c r="N58" s="150"/>
      <c r="O58" s="31"/>
      <c r="P58" s="32"/>
      <c r="Q58" s="150"/>
      <c r="R58" s="31"/>
      <c r="S58" s="32"/>
      <c r="T58" s="152"/>
      <c r="U58" s="154"/>
      <c r="V58" s="156"/>
      <c r="W58" s="192"/>
    </row>
    <row r="59" spans="1:36" ht="14.25" hidden="1" customHeight="1" thickTop="1" thickBot="1" x14ac:dyDescent="0.3">
      <c r="A59" s="197" t="str">
        <f>IF('Vážní listina'!D33="","",'Vážní listina'!D33)</f>
        <v/>
      </c>
      <c r="B59" s="199" t="str">
        <f>IF('Vážní listina'!D33="","",'Vážní listina'!E33)</f>
        <v/>
      </c>
      <c r="C59" s="201"/>
      <c r="D59" s="203"/>
      <c r="E59" s="150"/>
      <c r="F59" s="25"/>
      <c r="G59" s="26"/>
      <c r="H59" s="150"/>
      <c r="I59" s="25"/>
      <c r="J59" s="26"/>
      <c r="K59" s="35"/>
      <c r="L59" s="35"/>
      <c r="M59" s="35"/>
      <c r="N59" s="150"/>
      <c r="O59" s="25"/>
      <c r="P59" s="26"/>
      <c r="Q59" s="150"/>
      <c r="R59" s="25"/>
      <c r="S59" s="26"/>
      <c r="T59" s="152">
        <f>F59+I59+O59+R59</f>
        <v>0</v>
      </c>
      <c r="U59" s="154">
        <f>F60+I60+O60+R60</f>
        <v>0</v>
      </c>
      <c r="V59" s="156">
        <f>G59+J59+P59+S59</f>
        <v>0</v>
      </c>
      <c r="W59" s="192"/>
    </row>
    <row r="60" spans="1:36" ht="14.25" hidden="1" customHeight="1" thickTop="1" thickBot="1" x14ac:dyDescent="0.3">
      <c r="A60" s="204"/>
      <c r="B60" s="205"/>
      <c r="C60" s="206"/>
      <c r="D60" s="207"/>
      <c r="E60" s="151"/>
      <c r="F60" s="27"/>
      <c r="G60" s="28"/>
      <c r="H60" s="151"/>
      <c r="I60" s="27"/>
      <c r="J60" s="28"/>
      <c r="K60" s="84"/>
      <c r="L60" s="84"/>
      <c r="M60" s="84"/>
      <c r="N60" s="151"/>
      <c r="O60" s="27"/>
      <c r="P60" s="28"/>
      <c r="Q60" s="151"/>
      <c r="R60" s="27"/>
      <c r="S60" s="28"/>
      <c r="T60" s="153"/>
      <c r="U60" s="155"/>
      <c r="V60" s="157"/>
      <c r="W60" s="193"/>
    </row>
    <row r="61" spans="1:36" ht="14.25" hidden="1" customHeight="1" thickBot="1" x14ac:dyDescent="0.3">
      <c r="A61" s="196" t="str">
        <f>IF('Vážní listina'!D34="","",'Vážní listina'!D34)</f>
        <v/>
      </c>
      <c r="B61" s="198" t="str">
        <f>IF('Vážní listina'!D34="","",'Vážní listina'!E34)</f>
        <v/>
      </c>
      <c r="C61" s="200"/>
      <c r="D61" s="202"/>
      <c r="E61" s="160"/>
      <c r="F61" s="29"/>
      <c r="G61" s="30"/>
      <c r="H61" s="160"/>
      <c r="I61" s="29"/>
      <c r="J61" s="30"/>
      <c r="K61" s="83"/>
      <c r="L61" s="83"/>
      <c r="M61" s="83"/>
      <c r="N61" s="160"/>
      <c r="O61" s="29"/>
      <c r="P61" s="30"/>
      <c r="Q61" s="160"/>
      <c r="R61" s="29"/>
      <c r="S61" s="30"/>
      <c r="T61" s="208">
        <f>F61+I61+O61+R61</f>
        <v>0</v>
      </c>
      <c r="U61" s="209">
        <f>F62+I62+O62+R62</f>
        <v>0</v>
      </c>
      <c r="V61" s="194">
        <f>G61+J61+P61+S61</f>
        <v>0</v>
      </c>
      <c r="W61" s="195"/>
    </row>
    <row r="62" spans="1:36" ht="14.25" hidden="1" customHeight="1" thickTop="1" thickBot="1" x14ac:dyDescent="0.3">
      <c r="A62" s="197"/>
      <c r="B62" s="199"/>
      <c r="C62" s="201"/>
      <c r="D62" s="203"/>
      <c r="E62" s="150"/>
      <c r="F62" s="31"/>
      <c r="G62" s="32"/>
      <c r="H62" s="150"/>
      <c r="I62" s="31"/>
      <c r="J62" s="32"/>
      <c r="K62" s="36"/>
      <c r="L62" s="36"/>
      <c r="M62" s="36"/>
      <c r="N62" s="150"/>
      <c r="O62" s="31"/>
      <c r="P62" s="32"/>
      <c r="Q62" s="150"/>
      <c r="R62" s="31"/>
      <c r="S62" s="32"/>
      <c r="T62" s="152"/>
      <c r="U62" s="154"/>
      <c r="V62" s="156"/>
      <c r="W62" s="192"/>
    </row>
    <row r="63" spans="1:36" ht="21.75" hidden="1" customHeight="1" thickTop="1" thickBot="1" x14ac:dyDescent="0.3">
      <c r="A63" s="77"/>
      <c r="B63" s="78"/>
      <c r="C63" s="76"/>
      <c r="D63" s="5"/>
      <c r="E63" s="74"/>
      <c r="F63" s="25"/>
      <c r="G63" s="26"/>
      <c r="H63" s="74"/>
      <c r="I63" s="25"/>
      <c r="J63" s="26"/>
      <c r="K63" s="35"/>
      <c r="L63" s="35"/>
      <c r="M63" s="35"/>
      <c r="N63" s="74"/>
      <c r="O63" s="25"/>
      <c r="P63" s="26"/>
      <c r="Q63" s="74"/>
      <c r="R63" s="25"/>
      <c r="S63" s="26"/>
      <c r="T63" s="73"/>
      <c r="U63" s="72"/>
      <c r="V63" s="71"/>
      <c r="W63" s="75"/>
    </row>
    <row r="64" spans="1:36" ht="13.8" thickTop="1" x14ac:dyDescent="0.25">
      <c r="AJ64" s="37"/>
    </row>
    <row r="65" spans="2:118" ht="13.5" customHeight="1" thickBot="1" x14ac:dyDescent="0.3">
      <c r="AJ65" s="37"/>
      <c r="DD65" s="33">
        <f>MAX(DD7:DD11)</f>
        <v>5</v>
      </c>
      <c r="DG65" s="33">
        <f>MAX(DG67:DG69)</f>
        <v>50</v>
      </c>
      <c r="DI65" s="33">
        <f>SUM(DI7:DI16)</f>
        <v>10</v>
      </c>
      <c r="DJ65" s="33">
        <f>SUM(DJ7:DJ16)</f>
        <v>10</v>
      </c>
      <c r="DK65" s="33">
        <f>SUM(DK7:DK16)</f>
        <v>10</v>
      </c>
      <c r="DL65" s="33">
        <f>SUM(DL7:DL16)</f>
        <v>10</v>
      </c>
      <c r="DM65" s="33">
        <f>SUM(DM7:DM16)</f>
        <v>10</v>
      </c>
      <c r="DN65" s="33">
        <f>SUM(DI65:DM65)</f>
        <v>50</v>
      </c>
    </row>
    <row r="66" spans="2:118" ht="13.8" thickBot="1" x14ac:dyDescent="0.3">
      <c r="B66" t="str">
        <f>[1]List1!$A$173</f>
        <v>Vysvětlení</v>
      </c>
      <c r="E66" s="187">
        <v>2</v>
      </c>
      <c r="F66" s="110">
        <v>3</v>
      </c>
      <c r="G66" s="111">
        <v>1</v>
      </c>
      <c r="T66" s="189">
        <v>6</v>
      </c>
      <c r="U66" s="190">
        <v>18</v>
      </c>
      <c r="V66" s="191">
        <v>2</v>
      </c>
      <c r="AJ66" s="37"/>
    </row>
    <row r="67" spans="2:118" ht="13.8" thickBot="1" x14ac:dyDescent="0.3">
      <c r="E67" s="188"/>
      <c r="F67" s="112">
        <v>10</v>
      </c>
      <c r="G67" s="113"/>
      <c r="J67" s="33"/>
      <c r="T67" s="189"/>
      <c r="U67" s="190"/>
      <c r="V67" s="191"/>
      <c r="AJ67" s="37"/>
      <c r="DD67" s="33">
        <v>5</v>
      </c>
      <c r="DE67" s="33">
        <v>50</v>
      </c>
      <c r="DF67" s="33">
        <f>IF(DD67=$DD$65,1,0)</f>
        <v>1</v>
      </c>
      <c r="DG67" s="33">
        <f>DE67*DF67</f>
        <v>50</v>
      </c>
    </row>
    <row r="68" spans="2:118" x14ac:dyDescent="0.25">
      <c r="J68" s="33"/>
      <c r="AJ68" s="37"/>
      <c r="DD68" s="33">
        <v>4</v>
      </c>
      <c r="DE68" s="33">
        <v>24</v>
      </c>
      <c r="DF68" s="33">
        <f t="shared" ref="DF68:DF69" si="28">IF(DD68=$DD$65,1,0)</f>
        <v>0</v>
      </c>
      <c r="DG68" s="33">
        <f t="shared" ref="DG68:DG69" si="29">DE68*DF68</f>
        <v>0</v>
      </c>
    </row>
    <row r="69" spans="2:118" x14ac:dyDescent="0.25">
      <c r="J69" s="33"/>
      <c r="AJ69" s="37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7"/>
    </row>
    <row r="71" spans="2:118" x14ac:dyDescent="0.25">
      <c r="P71" s="114">
        <v>6</v>
      </c>
      <c r="R71" t="str">
        <f>[1]List1!$A$178</f>
        <v>součet bodu</v>
      </c>
      <c r="AJ71" s="37"/>
    </row>
    <row r="72" spans="2:118" x14ac:dyDescent="0.25">
      <c r="C72" s="114">
        <v>2</v>
      </c>
      <c r="E72" t="str">
        <f>[1]List1!$A$174</f>
        <v>los soupeře</v>
      </c>
      <c r="P72" s="114"/>
      <c r="AJ72" s="37"/>
    </row>
    <row r="73" spans="2:118" x14ac:dyDescent="0.25">
      <c r="C73" s="114"/>
      <c r="P73" s="114">
        <v>18</v>
      </c>
      <c r="R73" t="str">
        <f>[1]List1!$A$179</f>
        <v>součet technických bodů</v>
      </c>
      <c r="AJ73" s="37"/>
    </row>
    <row r="74" spans="2:118" x14ac:dyDescent="0.25">
      <c r="C74" s="114">
        <v>3</v>
      </c>
      <c r="E74" t="str">
        <f>[1]List1!$A$175</f>
        <v>body</v>
      </c>
      <c r="P74" s="114"/>
    </row>
    <row r="75" spans="2:118" x14ac:dyDescent="0.25">
      <c r="C75" s="114"/>
      <c r="P75" s="114">
        <v>2</v>
      </c>
      <c r="R75" t="str">
        <f>[1]List1!$A$182</f>
        <v>součet napomínání "O"</v>
      </c>
    </row>
    <row r="76" spans="2:118" x14ac:dyDescent="0.25">
      <c r="C76" s="114">
        <v>10</v>
      </c>
      <c r="E76" t="str">
        <f>[1]List1!$A$176</f>
        <v>technické body</v>
      </c>
    </row>
    <row r="77" spans="2:118" x14ac:dyDescent="0.25">
      <c r="C77" s="114"/>
    </row>
    <row r="78" spans="2:118" x14ac:dyDescent="0.25">
      <c r="C78" s="114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Jablunkov,  27.1.2024 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7"/>
    <col min="10" max="10" width="9.109375" style="33"/>
    <col min="11" max="18" width="9.109375" style="37"/>
    <col min="19" max="20" width="9.109375" style="33"/>
    <col min="21" max="21" width="9.109375" style="37"/>
    <col min="22" max="23" width="9.109375" style="33"/>
    <col min="24" max="24" width="9.109375" style="37"/>
    <col min="25" max="26" width="9.109375" style="33"/>
  </cols>
  <sheetData>
    <row r="1" spans="1:26" x14ac:dyDescent="0.25">
      <c r="A1" s="33" t="str">
        <f>[1]List1!$A$47</f>
        <v>žíněnka</v>
      </c>
      <c r="B1" s="33" t="e">
        <f>#REF!</f>
        <v>#REF!</v>
      </c>
      <c r="D1" s="135" t="s">
        <v>35</v>
      </c>
      <c r="E1" s="135"/>
      <c r="G1" s="135" t="s">
        <v>36</v>
      </c>
      <c r="H1" s="135"/>
      <c r="J1" s="135" t="s">
        <v>37</v>
      </c>
      <c r="K1" s="135"/>
      <c r="M1" s="135" t="s">
        <v>38</v>
      </c>
      <c r="N1" s="135"/>
      <c r="P1" s="135" t="s">
        <v>39</v>
      </c>
      <c r="Q1" s="135"/>
    </row>
    <row r="2" spans="1:26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  <c r="M2" s="33" t="e">
        <f>#REF!</f>
        <v>#REF!</v>
      </c>
      <c r="N2" s="33">
        <f>SUM(N5:N54)</f>
        <v>0</v>
      </c>
      <c r="P2" s="33" t="e">
        <f>#REF!</f>
        <v>#REF!</v>
      </c>
      <c r="Q2" s="33">
        <f>SUM(Q5:Q54)</f>
        <v>0</v>
      </c>
    </row>
    <row r="3" spans="1:26" x14ac:dyDescent="0.25">
      <c r="S3" s="135">
        <v>1</v>
      </c>
      <c r="T3" s="135"/>
      <c r="V3" s="135">
        <v>2</v>
      </c>
      <c r="W3" s="135"/>
      <c r="Y3" s="135">
        <v>3</v>
      </c>
      <c r="Z3" s="135"/>
    </row>
    <row r="5" spans="1:26" x14ac:dyDescent="0.25">
      <c r="A5" s="33" t="e">
        <f>IF($B$1=1,S5,IF($B$1=2,V5,IF($B$1=3,Y5,"")))</f>
        <v>#REF!</v>
      </c>
      <c r="B5" s="33" t="e">
        <f>(VALUE(IF($B$1=1,T5,IF($B$1=2,W5,IF($B$1=3,Z5,"")))))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 t="e">
        <f>IF($C5=0,0,(IF($C5=$M$2,1,0)))</f>
        <v>#REF!</v>
      </c>
      <c r="N5" s="33">
        <f>IF($C5="",0,(IF(M5=0,0,($A5*M5))))</f>
        <v>0</v>
      </c>
      <c r="P5" s="33" t="e">
        <f>IF($C5=0,0,(IF($C5=$P$2,1,0)))</f>
        <v>#REF!</v>
      </c>
      <c r="Q5" s="33">
        <f>IF($C5="",0,(IF(P5=0,0,($A5*P5))))</f>
        <v>0</v>
      </c>
      <c r="S5" s="33">
        <f>[4]Strategie!$B3</f>
        <v>0</v>
      </c>
      <c r="T5" s="33">
        <f>[4]Strategie!$H3</f>
        <v>92</v>
      </c>
      <c r="V5" s="33">
        <f>[4]Strategie!$B3</f>
        <v>0</v>
      </c>
      <c r="W5" s="33">
        <f>[4]Strategie!$H3</f>
        <v>92</v>
      </c>
      <c r="Y5" s="33">
        <f>[4]Strategie!$B3</f>
        <v>0</v>
      </c>
      <c r="Z5" s="33">
        <f>[4]Strategie!$H3</f>
        <v>92</v>
      </c>
    </row>
    <row r="6" spans="1:26" x14ac:dyDescent="0.25">
      <c r="A6" s="33" t="e">
        <f t="shared" ref="A6:A54" si="0">IF($B$1=1,S6,IF($B$1=2,V6,IF($B$1=3,Y6,"")))</f>
        <v>#REF!</v>
      </c>
      <c r="B6" s="33" t="e">
        <f t="shared" ref="B6:B54" si="1">VALUE(IF($B$1=1,T6,IF($B$1=2,W6,IF($B$1=3,Z6,""))))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e">
        <f t="shared" ref="M6:M54" si="9">IF($C6=0,0,(IF($C6=$M$2,1,0)))</f>
        <v>#REF!</v>
      </c>
      <c r="N6" s="33">
        <f t="shared" ref="N6:N54" si="10">IF($C6="",0,(IF(M6=0,0,($A6*M6))))</f>
        <v>0</v>
      </c>
      <c r="P6" s="33" t="e">
        <f t="shared" ref="P6:P54" si="11">IF($C6=0,0,(IF($C6=$P$2,1,0)))</f>
        <v>#REF!</v>
      </c>
      <c r="Q6" s="33">
        <f t="shared" ref="Q6:Q54" si="12">IF($C6="",0,(IF(P6=0,0,($A6*P6))))</f>
        <v>0</v>
      </c>
      <c r="S6" s="33" t="str">
        <f>[4]Strategie!$B4</f>
        <v>kategorie      a styl</v>
      </c>
      <c r="T6" s="33">
        <f>[4]Strategie!$H4</f>
        <v>0</v>
      </c>
      <c r="V6" s="33" t="str">
        <f>[4]Strategie!$B4</f>
        <v>kategorie      a styl</v>
      </c>
      <c r="W6" s="33">
        <f>[4]Strategie!$H4</f>
        <v>0</v>
      </c>
      <c r="Y6" s="33" t="str">
        <f>[4]Strategie!$B4</f>
        <v>kategorie      a styl</v>
      </c>
      <c r="Z6" s="33">
        <f>[4]Strategie!$H4</f>
        <v>0</v>
      </c>
    </row>
    <row r="7" spans="1:26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e">
        <f t="shared" si="9"/>
        <v>#REF!</v>
      </c>
      <c r="N7" s="33">
        <f t="shared" si="10"/>
        <v>0</v>
      </c>
      <c r="P7" s="33" t="e">
        <f t="shared" si="11"/>
        <v>#REF!</v>
      </c>
      <c r="Q7" s="33">
        <f t="shared" si="12"/>
        <v>0</v>
      </c>
      <c r="S7" s="33" t="str">
        <f>[4]Strategie!$B5</f>
        <v>U13</v>
      </c>
      <c r="T7" s="33" t="str">
        <f>[4]Strategie!$H5</f>
        <v/>
      </c>
      <c r="V7" s="33" t="str">
        <f>[4]Strategie!$B5</f>
        <v>U13</v>
      </c>
      <c r="W7" s="33" t="str">
        <f>[4]Strategie!$H5</f>
        <v/>
      </c>
      <c r="Y7" s="33" t="str">
        <f>[4]Strategie!$B5</f>
        <v>U13</v>
      </c>
      <c r="Z7" s="33" t="str">
        <f>[4]Strategie!$H5</f>
        <v/>
      </c>
    </row>
    <row r="8" spans="1:26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e">
        <f t="shared" si="9"/>
        <v>#REF!</v>
      </c>
      <c r="N8" s="33">
        <f t="shared" si="10"/>
        <v>0</v>
      </c>
      <c r="P8" s="33" t="e">
        <f t="shared" si="11"/>
        <v>#REF!</v>
      </c>
      <c r="Q8" s="33">
        <f t="shared" si="12"/>
        <v>0</v>
      </c>
      <c r="S8" s="33" t="str">
        <f>[4]Strategie!$B6</f>
        <v>U13</v>
      </c>
      <c r="T8" s="33" t="str">
        <f>[4]Strategie!$H6</f>
        <v/>
      </c>
      <c r="V8" s="33" t="str">
        <f>[4]Strategie!$B6</f>
        <v>U13</v>
      </c>
      <c r="W8" s="33" t="str">
        <f>[4]Strategie!$H6</f>
        <v/>
      </c>
      <c r="Y8" s="33" t="str">
        <f>[4]Strategie!$B6</f>
        <v>U13</v>
      </c>
      <c r="Z8" s="33" t="str">
        <f>[4]Strategie!$H6</f>
        <v/>
      </c>
    </row>
    <row r="9" spans="1:26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e">
        <f t="shared" si="9"/>
        <v>#REF!</v>
      </c>
      <c r="N9" s="33">
        <f t="shared" si="10"/>
        <v>0</v>
      </c>
      <c r="P9" s="33" t="e">
        <f t="shared" si="11"/>
        <v>#REF!</v>
      </c>
      <c r="Q9" s="33">
        <f t="shared" si="12"/>
        <v>0</v>
      </c>
      <c r="S9" s="33" t="str">
        <f>[4]Strategie!$B7</f>
        <v>U13</v>
      </c>
      <c r="T9" s="33" t="str">
        <f>[4]Strategie!$H7</f>
        <v/>
      </c>
      <c r="V9" s="33" t="str">
        <f>[4]Strategie!$B7</f>
        <v>U13</v>
      </c>
      <c r="W9" s="33" t="str">
        <f>[4]Strategie!$H7</f>
        <v/>
      </c>
      <c r="Y9" s="33" t="str">
        <f>[4]Strategie!$B7</f>
        <v>U13</v>
      </c>
      <c r="Z9" s="33" t="str">
        <f>[4]Strategie!$H7</f>
        <v/>
      </c>
    </row>
    <row r="10" spans="1:26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e">
        <f t="shared" si="9"/>
        <v>#REF!</v>
      </c>
      <c r="N10" s="33">
        <f t="shared" si="10"/>
        <v>0</v>
      </c>
      <c r="P10" s="33" t="e">
        <f t="shared" si="11"/>
        <v>#REF!</v>
      </c>
      <c r="Q10" s="33">
        <f t="shared" si="12"/>
        <v>0</v>
      </c>
      <c r="S10" s="33" t="str">
        <f>[4]Strategie!$B8</f>
        <v>U13</v>
      </c>
      <c r="T10" s="33" t="str">
        <f>[4]Strategie!$H8</f>
        <v/>
      </c>
      <c r="V10" s="33" t="str">
        <f>[4]Strategie!$B8</f>
        <v>U13</v>
      </c>
      <c r="W10" s="33" t="str">
        <f>[4]Strategie!$H8</f>
        <v/>
      </c>
      <c r="Y10" s="33" t="str">
        <f>[4]Strategie!$B8</f>
        <v>U13</v>
      </c>
      <c r="Z10" s="33" t="str">
        <f>[4]Strategie!$H8</f>
        <v/>
      </c>
    </row>
    <row r="11" spans="1:26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e">
        <f t="shared" si="9"/>
        <v>#REF!</v>
      </c>
      <c r="N11" s="33">
        <f t="shared" si="10"/>
        <v>0</v>
      </c>
      <c r="P11" s="33" t="e">
        <f t="shared" si="11"/>
        <v>#REF!</v>
      </c>
      <c r="Q11" s="33">
        <f t="shared" si="12"/>
        <v>0</v>
      </c>
      <c r="S11" s="33" t="str">
        <f>[4]Strategie!$B9</f>
        <v>U13</v>
      </c>
      <c r="T11" s="33" t="str">
        <f>[4]Strategie!$H9</f>
        <v/>
      </c>
      <c r="V11" s="33" t="str">
        <f>[4]Strategie!$B9</f>
        <v>U13</v>
      </c>
      <c r="W11" s="33" t="str">
        <f>[4]Strategie!$H9</f>
        <v/>
      </c>
      <c r="Y11" s="33" t="str">
        <f>[4]Strategie!$B9</f>
        <v>U13</v>
      </c>
      <c r="Z11" s="33" t="str">
        <f>[4]Strategie!$H9</f>
        <v/>
      </c>
    </row>
    <row r="12" spans="1:26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e">
        <f t="shared" si="9"/>
        <v>#REF!</v>
      </c>
      <c r="N12" s="33">
        <f t="shared" si="10"/>
        <v>0</v>
      </c>
      <c r="P12" s="33" t="e">
        <f t="shared" si="11"/>
        <v>#REF!</v>
      </c>
      <c r="Q12" s="33">
        <f t="shared" si="12"/>
        <v>0</v>
      </c>
      <c r="S12" s="33" t="str">
        <f>[4]Strategie!$B10</f>
        <v>U13</v>
      </c>
      <c r="T12" s="33" t="str">
        <f>[4]Strategie!$H10</f>
        <v/>
      </c>
      <c r="V12" s="33" t="str">
        <f>[4]Strategie!$B10</f>
        <v>U13</v>
      </c>
      <c r="W12" s="33" t="str">
        <f>[4]Strategie!$H10</f>
        <v/>
      </c>
      <c r="Y12" s="33" t="str">
        <f>[4]Strategie!$B10</f>
        <v>U13</v>
      </c>
      <c r="Z12" s="33" t="str">
        <f>[4]Strategie!$H10</f>
        <v/>
      </c>
    </row>
    <row r="13" spans="1:26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e">
        <f t="shared" si="9"/>
        <v>#REF!</v>
      </c>
      <c r="N13" s="33">
        <f t="shared" si="10"/>
        <v>0</v>
      </c>
      <c r="P13" s="33" t="e">
        <f t="shared" si="11"/>
        <v>#REF!</v>
      </c>
      <c r="Q13" s="33">
        <f t="shared" si="12"/>
        <v>0</v>
      </c>
      <c r="S13" s="33" t="str">
        <f>[4]Strategie!$B11</f>
        <v>U15</v>
      </c>
      <c r="T13" s="33" t="str">
        <f>[4]Strategie!$H11</f>
        <v/>
      </c>
      <c r="V13" s="33" t="str">
        <f>[4]Strategie!$B11</f>
        <v>U15</v>
      </c>
      <c r="W13" s="33" t="str">
        <f>[4]Strategie!$H11</f>
        <v/>
      </c>
      <c r="Y13" s="33" t="str">
        <f>[4]Strategie!$B11</f>
        <v>U15</v>
      </c>
      <c r="Z13" s="33" t="str">
        <f>[4]Strategie!$H11</f>
        <v/>
      </c>
    </row>
    <row r="14" spans="1:26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e">
        <f t="shared" si="9"/>
        <v>#REF!</v>
      </c>
      <c r="N14" s="33">
        <f t="shared" si="10"/>
        <v>0</v>
      </c>
      <c r="P14" s="33" t="e">
        <f t="shared" si="11"/>
        <v>#REF!</v>
      </c>
      <c r="Q14" s="33">
        <f t="shared" si="12"/>
        <v>0</v>
      </c>
      <c r="S14" s="33" t="str">
        <f>[4]Strategie!$B12</f>
        <v>U15</v>
      </c>
      <c r="T14" s="33" t="str">
        <f>[4]Strategie!$H12</f>
        <v/>
      </c>
      <c r="V14" s="33" t="str">
        <f>[4]Strategie!$B12</f>
        <v>U15</v>
      </c>
      <c r="W14" s="33" t="str">
        <f>[4]Strategie!$H12</f>
        <v/>
      </c>
      <c r="Y14" s="33" t="str">
        <f>[4]Strategie!$B12</f>
        <v>U15</v>
      </c>
      <c r="Z14" s="33" t="str">
        <f>[4]Strategie!$H12</f>
        <v/>
      </c>
    </row>
    <row r="15" spans="1:26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e">
        <f t="shared" si="9"/>
        <v>#REF!</v>
      </c>
      <c r="N15" s="33">
        <f t="shared" si="10"/>
        <v>0</v>
      </c>
      <c r="P15" s="33" t="e">
        <f t="shared" si="11"/>
        <v>#REF!</v>
      </c>
      <c r="Q15" s="33">
        <f t="shared" si="12"/>
        <v>0</v>
      </c>
      <c r="S15" s="33" t="str">
        <f>[4]Strategie!$B13</f>
        <v>U15</v>
      </c>
      <c r="T15" s="33" t="str">
        <f>[4]Strategie!$H13</f>
        <v/>
      </c>
      <c r="V15" s="33" t="str">
        <f>[4]Strategie!$B13</f>
        <v>U15</v>
      </c>
      <c r="W15" s="33" t="str">
        <f>[4]Strategie!$H13</f>
        <v/>
      </c>
      <c r="Y15" s="33" t="str">
        <f>[4]Strategie!$B13</f>
        <v>U15</v>
      </c>
      <c r="Z15" s="33" t="str">
        <f>[4]Strategie!$H13</f>
        <v/>
      </c>
    </row>
    <row r="16" spans="1:26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e">
        <f t="shared" si="9"/>
        <v>#REF!</v>
      </c>
      <c r="N16" s="33">
        <f t="shared" si="10"/>
        <v>0</v>
      </c>
      <c r="P16" s="33" t="e">
        <f t="shared" si="11"/>
        <v>#REF!</v>
      </c>
      <c r="Q16" s="33">
        <f t="shared" si="12"/>
        <v>0</v>
      </c>
      <c r="S16" s="33" t="str">
        <f>[4]Strategie!$B14</f>
        <v>C příp</v>
      </c>
      <c r="T16" s="33" t="str">
        <f>[4]Strategie!$H14</f>
        <v/>
      </c>
      <c r="V16" s="33" t="str">
        <f>[4]Strategie!$B14</f>
        <v>C příp</v>
      </c>
      <c r="W16" s="33" t="str">
        <f>[4]Strategie!$H14</f>
        <v/>
      </c>
      <c r="Y16" s="33" t="str">
        <f>[4]Strategie!$B14</f>
        <v>C příp</v>
      </c>
      <c r="Z16" s="33" t="str">
        <f>[4]Strategie!$H14</f>
        <v/>
      </c>
    </row>
    <row r="17" spans="1:26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e">
        <f t="shared" si="9"/>
        <v>#REF!</v>
      </c>
      <c r="N17" s="33">
        <f t="shared" si="10"/>
        <v>0</v>
      </c>
      <c r="P17" s="33" t="e">
        <f t="shared" si="11"/>
        <v>#REF!</v>
      </c>
      <c r="Q17" s="33">
        <f t="shared" si="12"/>
        <v>0</v>
      </c>
      <c r="S17" s="33" t="str">
        <f>[4]Strategie!$B15</f>
        <v>C příp</v>
      </c>
      <c r="T17" s="33" t="str">
        <f>[4]Strategie!$H15</f>
        <v/>
      </c>
      <c r="V17" s="33" t="str">
        <f>[4]Strategie!$B15</f>
        <v>C příp</v>
      </c>
      <c r="W17" s="33" t="str">
        <f>[4]Strategie!$H15</f>
        <v/>
      </c>
      <c r="Y17" s="33" t="str">
        <f>[4]Strategie!$B15</f>
        <v>C příp</v>
      </c>
      <c r="Z17" s="33" t="str">
        <f>[4]Strategie!$H15</f>
        <v/>
      </c>
    </row>
    <row r="18" spans="1:26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e">
        <f t="shared" si="9"/>
        <v>#REF!</v>
      </c>
      <c r="N18" s="33">
        <f t="shared" si="10"/>
        <v>0</v>
      </c>
      <c r="P18" s="33" t="e">
        <f t="shared" si="11"/>
        <v>#REF!</v>
      </c>
      <c r="Q18" s="33">
        <f t="shared" si="12"/>
        <v>0</v>
      </c>
      <c r="S18" s="33" t="str">
        <f>[4]Strategie!$B16</f>
        <v>C příp</v>
      </c>
      <c r="T18" s="33" t="str">
        <f>[4]Strategie!$H16</f>
        <v/>
      </c>
      <c r="V18" s="33" t="str">
        <f>[4]Strategie!$B16</f>
        <v>C příp</v>
      </c>
      <c r="W18" s="33" t="str">
        <f>[4]Strategie!$H16</f>
        <v/>
      </c>
      <c r="Y18" s="33" t="str">
        <f>[4]Strategie!$B16</f>
        <v>C příp</v>
      </c>
      <c r="Z18" s="33" t="str">
        <f>[4]Strategie!$H16</f>
        <v/>
      </c>
    </row>
    <row r="19" spans="1:26" x14ac:dyDescent="0.25">
      <c r="A19" s="33" t="e">
        <f t="shared" si="0"/>
        <v>#REF!</v>
      </c>
      <c r="B19" s="33" t="e">
        <f>VALUE(IF($B$1=1,T19,IF($B$1=2,W19,IF($B$1=3,Z19,""))))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e">
        <f t="shared" si="9"/>
        <v>#REF!</v>
      </c>
      <c r="N19" s="33">
        <f t="shared" si="10"/>
        <v>0</v>
      </c>
      <c r="P19" s="33" t="e">
        <f t="shared" si="11"/>
        <v>#REF!</v>
      </c>
      <c r="Q19" s="33">
        <f t="shared" si="12"/>
        <v>0</v>
      </c>
      <c r="S19" s="33" t="str">
        <f>[4]Strategie!$B17</f>
        <v>C příp</v>
      </c>
      <c r="T19" s="33" t="str">
        <f>[4]Strategie!$H17</f>
        <v/>
      </c>
      <c r="V19" s="33" t="str">
        <f>[4]Strategie!$B17</f>
        <v>C příp</v>
      </c>
      <c r="W19" s="33" t="str">
        <f>[4]Strategie!$H17</f>
        <v/>
      </c>
      <c r="Y19" s="33" t="str">
        <f>[4]Strategie!$B17</f>
        <v>C příp</v>
      </c>
      <c r="Z19" s="33" t="str">
        <f>[4]Strategie!$H17</f>
        <v/>
      </c>
    </row>
    <row r="20" spans="1:26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e">
        <f t="shared" si="9"/>
        <v>#REF!</v>
      </c>
      <c r="N20" s="33">
        <f t="shared" si="10"/>
        <v>0</v>
      </c>
      <c r="P20" s="33" t="e">
        <f t="shared" si="11"/>
        <v>#REF!</v>
      </c>
      <c r="Q20" s="33">
        <f t="shared" si="12"/>
        <v>0</v>
      </c>
      <c r="S20" s="33" t="str">
        <f>[4]Strategie!$B18</f>
        <v>B příp</v>
      </c>
      <c r="T20" s="33" t="str">
        <f>[4]Strategie!$H18</f>
        <v/>
      </c>
      <c r="V20" s="33" t="str">
        <f>[4]Strategie!$B18</f>
        <v>B příp</v>
      </c>
      <c r="W20" s="33" t="str">
        <f>[4]Strategie!$H18</f>
        <v/>
      </c>
      <c r="Y20" s="33" t="str">
        <f>[4]Strategie!$B18</f>
        <v>B příp</v>
      </c>
      <c r="Z20" s="33" t="str">
        <f>[4]Strategie!$H18</f>
        <v/>
      </c>
    </row>
    <row r="21" spans="1:26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e">
        <f t="shared" si="9"/>
        <v>#REF!</v>
      </c>
      <c r="N21" s="33">
        <f t="shared" si="10"/>
        <v>0</v>
      </c>
      <c r="P21" s="33" t="e">
        <f t="shared" si="11"/>
        <v>#REF!</v>
      </c>
      <c r="Q21" s="33">
        <f t="shared" si="12"/>
        <v>0</v>
      </c>
      <c r="S21" s="33" t="str">
        <f>[4]Strategie!$B19</f>
        <v>B příp</v>
      </c>
      <c r="T21" s="33" t="str">
        <f>[4]Strategie!$H19</f>
        <v/>
      </c>
      <c r="V21" s="33" t="str">
        <f>[4]Strategie!$B19</f>
        <v>B příp</v>
      </c>
      <c r="W21" s="33" t="str">
        <f>[4]Strategie!$H19</f>
        <v/>
      </c>
      <c r="Y21" s="33" t="str">
        <f>[4]Strategie!$B19</f>
        <v>B příp</v>
      </c>
      <c r="Z21" s="33" t="str">
        <f>[4]Strategie!$H19</f>
        <v/>
      </c>
    </row>
    <row r="22" spans="1:26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e">
        <f t="shared" si="9"/>
        <v>#REF!</v>
      </c>
      <c r="N22" s="33">
        <f t="shared" si="10"/>
        <v>0</v>
      </c>
      <c r="P22" s="33" t="e">
        <f t="shared" si="11"/>
        <v>#REF!</v>
      </c>
      <c r="Q22" s="33">
        <f t="shared" si="12"/>
        <v>0</v>
      </c>
      <c r="S22" s="33" t="str">
        <f>[4]Strategie!$B20</f>
        <v>B příp</v>
      </c>
      <c r="T22" s="33" t="str">
        <f>[4]Strategie!$H20</f>
        <v/>
      </c>
      <c r="V22" s="33" t="str">
        <f>[4]Strategie!$B20</f>
        <v>B příp</v>
      </c>
      <c r="W22" s="33" t="str">
        <f>[4]Strategie!$H20</f>
        <v/>
      </c>
      <c r="Y22" s="33" t="str">
        <f>[4]Strategie!$B20</f>
        <v>B příp</v>
      </c>
      <c r="Z22" s="33" t="str">
        <f>[4]Strategie!$H20</f>
        <v/>
      </c>
    </row>
    <row r="23" spans="1:26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e">
        <f t="shared" si="9"/>
        <v>#REF!</v>
      </c>
      <c r="N23" s="33">
        <f t="shared" si="10"/>
        <v>0</v>
      </c>
      <c r="P23" s="33" t="e">
        <f t="shared" si="11"/>
        <v>#REF!</v>
      </c>
      <c r="Q23" s="33">
        <f t="shared" si="12"/>
        <v>0</v>
      </c>
      <c r="S23" s="33" t="str">
        <f>[4]Strategie!$B21</f>
        <v>B příp</v>
      </c>
      <c r="T23" s="33" t="str">
        <f>[4]Strategie!$H21</f>
        <v/>
      </c>
      <c r="V23" s="33" t="str">
        <f>[4]Strategie!$B21</f>
        <v>B příp</v>
      </c>
      <c r="W23" s="33" t="str">
        <f>[4]Strategie!$H21</f>
        <v/>
      </c>
      <c r="Y23" s="33" t="str">
        <f>[4]Strategie!$B21</f>
        <v>B příp</v>
      </c>
      <c r="Z23" s="33" t="str">
        <f>[4]Strategie!$H21</f>
        <v/>
      </c>
    </row>
    <row r="24" spans="1:26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e">
        <f t="shared" si="9"/>
        <v>#REF!</v>
      </c>
      <c r="N24" s="33">
        <f t="shared" si="10"/>
        <v>0</v>
      </c>
      <c r="P24" s="33" t="e">
        <f t="shared" si="11"/>
        <v>#REF!</v>
      </c>
      <c r="Q24" s="33">
        <f t="shared" si="12"/>
        <v>0</v>
      </c>
      <c r="S24" s="33" t="str">
        <f>[4]Strategie!$B22</f>
        <v>B příp</v>
      </c>
      <c r="T24" s="33" t="str">
        <f>[4]Strategie!$H22</f>
        <v/>
      </c>
      <c r="V24" s="33" t="str">
        <f>[4]Strategie!$B22</f>
        <v>B příp</v>
      </c>
      <c r="W24" s="33" t="str">
        <f>[4]Strategie!$H22</f>
        <v/>
      </c>
      <c r="Y24" s="33" t="str">
        <f>[4]Strategie!$B22</f>
        <v>B příp</v>
      </c>
      <c r="Z24" s="33" t="str">
        <f>[4]Strategie!$H22</f>
        <v/>
      </c>
    </row>
    <row r="25" spans="1:26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e">
        <f t="shared" si="9"/>
        <v>#REF!</v>
      </c>
      <c r="N25" s="33">
        <f t="shared" si="10"/>
        <v>0</v>
      </c>
      <c r="P25" s="33" t="e">
        <f t="shared" si="11"/>
        <v>#REF!</v>
      </c>
      <c r="Q25" s="33">
        <f t="shared" si="12"/>
        <v>0</v>
      </c>
      <c r="S25" s="33" t="str">
        <f>[4]Strategie!$B23</f>
        <v>B příp</v>
      </c>
      <c r="T25" s="33" t="str">
        <f>[4]Strategie!$H23</f>
        <v/>
      </c>
      <c r="V25" s="33" t="str">
        <f>[4]Strategie!$B23</f>
        <v>B příp</v>
      </c>
      <c r="W25" s="33" t="str">
        <f>[4]Strategie!$H23</f>
        <v/>
      </c>
      <c r="Y25" s="33" t="str">
        <f>[4]Strategie!$B23</f>
        <v>B příp</v>
      </c>
      <c r="Z25" s="33" t="str">
        <f>[4]Strategie!$H23</f>
        <v/>
      </c>
    </row>
    <row r="26" spans="1:26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e">
        <f t="shared" si="9"/>
        <v>#REF!</v>
      </c>
      <c r="N26" s="33">
        <f t="shared" si="10"/>
        <v>0</v>
      </c>
      <c r="P26" s="33" t="e">
        <f t="shared" si="11"/>
        <v>#REF!</v>
      </c>
      <c r="Q26" s="33">
        <f t="shared" si="12"/>
        <v>0</v>
      </c>
      <c r="S26" s="33" t="str">
        <f>[4]Strategie!$B24</f>
        <v>B příp</v>
      </c>
      <c r="T26" s="33" t="str">
        <f>[4]Strategie!$H24</f>
        <v/>
      </c>
      <c r="V26" s="33" t="str">
        <f>[4]Strategie!$B24</f>
        <v>B příp</v>
      </c>
      <c r="W26" s="33" t="str">
        <f>[4]Strategie!$H24</f>
        <v/>
      </c>
      <c r="Y26" s="33" t="str">
        <f>[4]Strategie!$B24</f>
        <v>B příp</v>
      </c>
      <c r="Z26" s="33" t="str">
        <f>[4]Strategie!$H24</f>
        <v/>
      </c>
    </row>
    <row r="27" spans="1:26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e">
        <f t="shared" si="9"/>
        <v>#REF!</v>
      </c>
      <c r="N27" s="33">
        <f t="shared" si="10"/>
        <v>0</v>
      </c>
      <c r="P27" s="33" t="e">
        <f t="shared" si="11"/>
        <v>#REF!</v>
      </c>
      <c r="Q27" s="33">
        <f t="shared" si="12"/>
        <v>0</v>
      </c>
      <c r="S27" s="33" t="str">
        <f>[4]Strategie!$B25</f>
        <v>A příp</v>
      </c>
      <c r="T27" s="33" t="str">
        <f>[4]Strategie!$H25</f>
        <v/>
      </c>
      <c r="V27" s="33" t="str">
        <f>[4]Strategie!$B25</f>
        <v>A příp</v>
      </c>
      <c r="W27" s="33" t="str">
        <f>[4]Strategie!$H25</f>
        <v/>
      </c>
      <c r="Y27" s="33" t="str">
        <f>[4]Strategie!$B25</f>
        <v>A příp</v>
      </c>
      <c r="Z27" s="33" t="str">
        <f>[4]Strategie!$H25</f>
        <v/>
      </c>
    </row>
    <row r="28" spans="1:26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e">
        <f t="shared" si="9"/>
        <v>#REF!</v>
      </c>
      <c r="N28" s="33">
        <f t="shared" si="10"/>
        <v>0</v>
      </c>
      <c r="P28" s="33" t="e">
        <f t="shared" si="11"/>
        <v>#REF!</v>
      </c>
      <c r="Q28" s="33">
        <f t="shared" si="12"/>
        <v>0</v>
      </c>
      <c r="S28" s="33" t="str">
        <f>[4]Strategie!$B26</f>
        <v>A příp</v>
      </c>
      <c r="T28" s="33" t="str">
        <f>[4]Strategie!$H26</f>
        <v/>
      </c>
      <c r="V28" s="33" t="str">
        <f>[4]Strategie!$B26</f>
        <v>A příp</v>
      </c>
      <c r="W28" s="33" t="str">
        <f>[4]Strategie!$H26</f>
        <v/>
      </c>
      <c r="Y28" s="33" t="str">
        <f>[4]Strategie!$B26</f>
        <v>A příp</v>
      </c>
      <c r="Z28" s="33" t="str">
        <f>[4]Strategie!$H26</f>
        <v/>
      </c>
    </row>
    <row r="29" spans="1:26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e">
        <f t="shared" si="9"/>
        <v>#REF!</v>
      </c>
      <c r="N29" s="33">
        <f t="shared" si="10"/>
        <v>0</v>
      </c>
      <c r="P29" s="33" t="e">
        <f t="shared" si="11"/>
        <v>#REF!</v>
      </c>
      <c r="Q29" s="33">
        <f t="shared" si="12"/>
        <v>0</v>
      </c>
      <c r="S29" s="33" t="str">
        <f>[4]Strategie!$B27</f>
        <v>A příp</v>
      </c>
      <c r="T29" s="33" t="str">
        <f>[4]Strategie!$H27</f>
        <v/>
      </c>
      <c r="V29" s="33" t="str">
        <f>[4]Strategie!$B27</f>
        <v>A příp</v>
      </c>
      <c r="W29" s="33" t="str">
        <f>[4]Strategie!$H27</f>
        <v/>
      </c>
      <c r="Y29" s="33" t="str">
        <f>[4]Strategie!$B27</f>
        <v>A příp</v>
      </c>
      <c r="Z29" s="33" t="str">
        <f>[4]Strategie!$H27</f>
        <v/>
      </c>
    </row>
    <row r="30" spans="1:26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e">
        <f t="shared" si="9"/>
        <v>#REF!</v>
      </c>
      <c r="N30" s="33">
        <f t="shared" si="10"/>
        <v>0</v>
      </c>
      <c r="P30" s="33" t="e">
        <f t="shared" si="11"/>
        <v>#REF!</v>
      </c>
      <c r="Q30" s="33">
        <f t="shared" si="12"/>
        <v>0</v>
      </c>
      <c r="S30" s="33" t="str">
        <f>[4]Strategie!$B28</f>
        <v>A příp</v>
      </c>
      <c r="T30" s="33" t="str">
        <f>[4]Strategie!$H28</f>
        <v/>
      </c>
      <c r="V30" s="33" t="str">
        <f>[4]Strategie!$B28</f>
        <v>A příp</v>
      </c>
      <c r="W30" s="33" t="str">
        <f>[4]Strategie!$H28</f>
        <v/>
      </c>
      <c r="Y30" s="33" t="str">
        <f>[4]Strategie!$B28</f>
        <v>A příp</v>
      </c>
      <c r="Z30" s="33" t="str">
        <f>[4]Strategie!$H28</f>
        <v/>
      </c>
    </row>
    <row r="31" spans="1:26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e">
        <f t="shared" si="9"/>
        <v>#REF!</v>
      </c>
      <c r="N31" s="33">
        <f t="shared" si="10"/>
        <v>0</v>
      </c>
      <c r="P31" s="33" t="e">
        <f t="shared" si="11"/>
        <v>#REF!</v>
      </c>
      <c r="Q31" s="33">
        <f t="shared" si="12"/>
        <v>0</v>
      </c>
      <c r="S31" s="33" t="str">
        <f>[4]Strategie!$B29</f>
        <v>A příp</v>
      </c>
      <c r="T31" s="33" t="str">
        <f>[4]Strategie!$H29</f>
        <v/>
      </c>
      <c r="V31" s="33" t="str">
        <f>[4]Strategie!$B29</f>
        <v>A příp</v>
      </c>
      <c r="W31" s="33" t="str">
        <f>[4]Strategie!$H29</f>
        <v/>
      </c>
      <c r="Y31" s="33" t="str">
        <f>[4]Strategie!$B29</f>
        <v>A příp</v>
      </c>
      <c r="Z31" s="33" t="str">
        <f>[4]Strategie!$H29</f>
        <v/>
      </c>
    </row>
    <row r="32" spans="1:26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e">
        <f t="shared" si="9"/>
        <v>#REF!</v>
      </c>
      <c r="N32" s="33">
        <f t="shared" si="10"/>
        <v>0</v>
      </c>
      <c r="P32" s="33" t="e">
        <f t="shared" si="11"/>
        <v>#REF!</v>
      </c>
      <c r="Q32" s="33">
        <f t="shared" si="12"/>
        <v>0</v>
      </c>
      <c r="S32" s="33" t="str">
        <f>[4]Strategie!$B30</f>
        <v>A příp</v>
      </c>
      <c r="T32" s="33" t="str">
        <f>[4]Strategie!$H30</f>
        <v/>
      </c>
      <c r="V32" s="33" t="str">
        <f>[4]Strategie!$B30</f>
        <v>A příp</v>
      </c>
      <c r="W32" s="33" t="str">
        <f>[4]Strategie!$H30</f>
        <v/>
      </c>
      <c r="Y32" s="33" t="str">
        <f>[4]Strategie!$B30</f>
        <v>A příp</v>
      </c>
      <c r="Z32" s="33" t="str">
        <f>[4]Strategie!$H30</f>
        <v/>
      </c>
    </row>
    <row r="33" spans="1:26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e">
        <f t="shared" si="9"/>
        <v>#REF!</v>
      </c>
      <c r="N33" s="33">
        <f t="shared" si="10"/>
        <v>0</v>
      </c>
      <c r="P33" s="33" t="e">
        <f t="shared" si="11"/>
        <v>#REF!</v>
      </c>
      <c r="Q33" s="33">
        <f t="shared" si="12"/>
        <v>0</v>
      </c>
      <c r="S33" s="33" t="str">
        <f>[4]Strategie!$B31</f>
        <v>A příp</v>
      </c>
      <c r="T33" s="33" t="str">
        <f>[4]Strategie!$H31</f>
        <v/>
      </c>
      <c r="V33" s="33" t="str">
        <f>[4]Strategie!$B31</f>
        <v>A příp</v>
      </c>
      <c r="W33" s="33" t="str">
        <f>[4]Strategie!$H31</f>
        <v/>
      </c>
      <c r="Y33" s="33" t="str">
        <f>[4]Strategie!$B31</f>
        <v>A příp</v>
      </c>
      <c r="Z33" s="33" t="str">
        <f>[4]Strategie!$H31</f>
        <v/>
      </c>
    </row>
    <row r="34" spans="1:26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e">
        <f t="shared" si="9"/>
        <v>#REF!</v>
      </c>
      <c r="N34" s="33">
        <f t="shared" si="10"/>
        <v>0</v>
      </c>
      <c r="P34" s="33" t="e">
        <f t="shared" si="11"/>
        <v>#REF!</v>
      </c>
      <c r="Q34" s="33">
        <f t="shared" si="12"/>
        <v>0</v>
      </c>
      <c r="S34" s="33" t="str">
        <f>[4]Strategie!$B32</f>
        <v>A příp</v>
      </c>
      <c r="T34" s="33" t="str">
        <f>[4]Strategie!$H32</f>
        <v/>
      </c>
      <c r="V34" s="33" t="str">
        <f>[4]Strategie!$B32</f>
        <v>A příp</v>
      </c>
      <c r="W34" s="33" t="str">
        <f>[4]Strategie!$H32</f>
        <v/>
      </c>
      <c r="Y34" s="33" t="str">
        <f>[4]Strategie!$B32</f>
        <v>A příp</v>
      </c>
      <c r="Z34" s="33" t="str">
        <f>[4]Strategie!$H32</f>
        <v/>
      </c>
    </row>
    <row r="35" spans="1:26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e">
        <f t="shared" si="9"/>
        <v>#REF!</v>
      </c>
      <c r="N35" s="33">
        <f t="shared" si="10"/>
        <v>0</v>
      </c>
      <c r="P35" s="33" t="e">
        <f t="shared" si="11"/>
        <v>#REF!</v>
      </c>
      <c r="Q35" s="33">
        <f t="shared" si="12"/>
        <v>0</v>
      </c>
      <c r="S35" s="33" t="str">
        <f>[4]Strategie!$B33</f>
        <v>WU15</v>
      </c>
      <c r="T35" s="33" t="str">
        <f>[4]Strategie!$H33</f>
        <v/>
      </c>
      <c r="V35" s="33" t="str">
        <f>[4]Strategie!$B33</f>
        <v>WU15</v>
      </c>
      <c r="W35" s="33" t="str">
        <f>[4]Strategie!$H33</f>
        <v/>
      </c>
      <c r="Y35" s="33" t="str">
        <f>[4]Strategie!$B33</f>
        <v>WU15</v>
      </c>
      <c r="Z35" s="33" t="str">
        <f>[4]Strategie!$H33</f>
        <v/>
      </c>
    </row>
    <row r="36" spans="1:26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e">
        <f t="shared" si="9"/>
        <v>#REF!</v>
      </c>
      <c r="N36" s="33">
        <f t="shared" si="10"/>
        <v>0</v>
      </c>
      <c r="P36" s="33" t="e">
        <f t="shared" si="11"/>
        <v>#REF!</v>
      </c>
      <c r="Q36" s="33">
        <f t="shared" si="12"/>
        <v>0</v>
      </c>
      <c r="S36" s="33" t="str">
        <f>[4]Strategie!$B34</f>
        <v>WU15</v>
      </c>
      <c r="T36" s="33" t="str">
        <f>[4]Strategie!$H34</f>
        <v/>
      </c>
      <c r="V36" s="33" t="str">
        <f>[4]Strategie!$B34</f>
        <v>WU15</v>
      </c>
      <c r="W36" s="33" t="str">
        <f>[4]Strategie!$H34</f>
        <v/>
      </c>
      <c r="Y36" s="33" t="str">
        <f>[4]Strategie!$B34</f>
        <v>WU15</v>
      </c>
      <c r="Z36" s="33" t="str">
        <f>[4]Strategie!$H34</f>
        <v/>
      </c>
    </row>
    <row r="37" spans="1:26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e">
        <f t="shared" si="9"/>
        <v>#REF!</v>
      </c>
      <c r="N37" s="33">
        <f t="shared" si="10"/>
        <v>0</v>
      </c>
      <c r="P37" s="33" t="e">
        <f t="shared" si="11"/>
        <v>#REF!</v>
      </c>
      <c r="Q37" s="33">
        <f t="shared" si="12"/>
        <v>0</v>
      </c>
      <c r="S37" s="33" t="str">
        <f>[4]Strategie!$B35</f>
        <v>WU15</v>
      </c>
      <c r="T37" s="33" t="str">
        <f>[4]Strategie!$H35</f>
        <v/>
      </c>
      <c r="V37" s="33" t="str">
        <f>[4]Strategie!$B35</f>
        <v>WU15</v>
      </c>
      <c r="W37" s="33" t="str">
        <f>[4]Strategie!$H35</f>
        <v/>
      </c>
      <c r="Y37" s="33" t="str">
        <f>[4]Strategie!$B35</f>
        <v>WU15</v>
      </c>
      <c r="Z37" s="33" t="str">
        <f>[4]Strategie!$H35</f>
        <v/>
      </c>
    </row>
    <row r="38" spans="1:26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e">
        <f t="shared" si="9"/>
        <v>#REF!</v>
      </c>
      <c r="N38" s="33">
        <f t="shared" si="10"/>
        <v>0</v>
      </c>
      <c r="P38" s="33" t="e">
        <f t="shared" si="11"/>
        <v>#REF!</v>
      </c>
      <c r="Q38" s="33">
        <f t="shared" si="12"/>
        <v>0</v>
      </c>
      <c r="S38" s="33" t="str">
        <f>[4]Strategie!$B36</f>
        <v>WU15</v>
      </c>
      <c r="T38" s="33" t="str">
        <f>[4]Strategie!$H36</f>
        <v/>
      </c>
      <c r="V38" s="33" t="str">
        <f>[4]Strategie!$B36</f>
        <v>WU15</v>
      </c>
      <c r="W38" s="33" t="str">
        <f>[4]Strategie!$H36</f>
        <v/>
      </c>
      <c r="Y38" s="33" t="str">
        <f>[4]Strategie!$B36</f>
        <v>WU15</v>
      </c>
      <c r="Z38" s="33" t="str">
        <f>[4]Strategie!$H36</f>
        <v/>
      </c>
    </row>
    <row r="39" spans="1:26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e">
        <f t="shared" si="9"/>
        <v>#REF!</v>
      </c>
      <c r="N39" s="33">
        <f t="shared" si="10"/>
        <v>0</v>
      </c>
      <c r="P39" s="33" t="e">
        <f t="shared" si="11"/>
        <v>#REF!</v>
      </c>
      <c r="Q39" s="33">
        <f t="shared" si="12"/>
        <v>0</v>
      </c>
      <c r="S39" s="33" t="str">
        <f>[4]Strategie!$B37</f>
        <v/>
      </c>
      <c r="T39" s="33" t="str">
        <f>[4]Strategie!$H37</f>
        <v/>
      </c>
      <c r="V39" s="33" t="str">
        <f>[4]Strategie!$B37</f>
        <v/>
      </c>
      <c r="W39" s="33" t="str">
        <f>[4]Strategie!$H37</f>
        <v/>
      </c>
      <c r="Y39" s="33" t="str">
        <f>[4]Strategie!$B37</f>
        <v/>
      </c>
      <c r="Z39" s="33" t="str">
        <f>[4]Strategie!$H37</f>
        <v/>
      </c>
    </row>
    <row r="40" spans="1:26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e">
        <f t="shared" si="9"/>
        <v>#REF!</v>
      </c>
      <c r="N40" s="33">
        <f t="shared" si="10"/>
        <v>0</v>
      </c>
      <c r="P40" s="33" t="e">
        <f t="shared" si="11"/>
        <v>#REF!</v>
      </c>
      <c r="Q40" s="33">
        <f t="shared" si="12"/>
        <v>0</v>
      </c>
      <c r="S40" s="33" t="str">
        <f>[4]Strategie!$B38</f>
        <v/>
      </c>
      <c r="T40" s="33" t="str">
        <f>[4]Strategie!$H38</f>
        <v/>
      </c>
      <c r="V40" s="33" t="str">
        <f>[4]Strategie!$B38</f>
        <v/>
      </c>
      <c r="W40" s="33" t="str">
        <f>[4]Strategie!$H38</f>
        <v/>
      </c>
      <c r="Y40" s="33" t="str">
        <f>[4]Strategie!$B38</f>
        <v/>
      </c>
      <c r="Z40" s="33" t="str">
        <f>[4]Strategie!$H38</f>
        <v/>
      </c>
    </row>
    <row r="41" spans="1:26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e">
        <f t="shared" si="9"/>
        <v>#REF!</v>
      </c>
      <c r="N41" s="33">
        <f t="shared" si="10"/>
        <v>0</v>
      </c>
      <c r="P41" s="33" t="e">
        <f t="shared" si="11"/>
        <v>#REF!</v>
      </c>
      <c r="Q41" s="33">
        <f t="shared" si="12"/>
        <v>0</v>
      </c>
      <c r="S41" s="33" t="str">
        <f>[4]Strategie!$B39</f>
        <v/>
      </c>
      <c r="T41" s="33" t="str">
        <f>[4]Strategie!$H39</f>
        <v/>
      </c>
      <c r="V41" s="33" t="str">
        <f>[4]Strategie!$B39</f>
        <v/>
      </c>
      <c r="W41" s="33" t="str">
        <f>[4]Strategie!$H39</f>
        <v/>
      </c>
      <c r="Y41" s="33" t="str">
        <f>[4]Strategie!$B39</f>
        <v/>
      </c>
      <c r="Z41" s="33" t="str">
        <f>[4]Strategie!$H39</f>
        <v/>
      </c>
    </row>
    <row r="42" spans="1:26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e">
        <f t="shared" si="9"/>
        <v>#REF!</v>
      </c>
      <c r="N42" s="33">
        <f t="shared" si="10"/>
        <v>0</v>
      </c>
      <c r="P42" s="33" t="e">
        <f t="shared" si="11"/>
        <v>#REF!</v>
      </c>
      <c r="Q42" s="33">
        <f t="shared" si="12"/>
        <v>0</v>
      </c>
      <c r="S42" s="33" t="str">
        <f>[4]Strategie!$B40</f>
        <v/>
      </c>
      <c r="T42" s="33" t="str">
        <f>[4]Strategie!$H40</f>
        <v/>
      </c>
      <c r="V42" s="33" t="str">
        <f>[4]Strategie!$B40</f>
        <v/>
      </c>
      <c r="W42" s="33" t="str">
        <f>[4]Strategie!$H40</f>
        <v/>
      </c>
      <c r="Y42" s="33" t="str">
        <f>[4]Strategie!$B40</f>
        <v/>
      </c>
      <c r="Z42" s="33" t="str">
        <f>[4]Strategie!$H40</f>
        <v/>
      </c>
    </row>
    <row r="43" spans="1:26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e">
        <f t="shared" si="9"/>
        <v>#REF!</v>
      </c>
      <c r="N43" s="33">
        <f t="shared" si="10"/>
        <v>0</v>
      </c>
      <c r="P43" s="33" t="e">
        <f t="shared" si="11"/>
        <v>#REF!</v>
      </c>
      <c r="Q43" s="33">
        <f t="shared" si="12"/>
        <v>0</v>
      </c>
      <c r="S43" s="33" t="str">
        <f>[4]Strategie!$B41</f>
        <v/>
      </c>
      <c r="T43" s="33" t="str">
        <f>[4]Strategie!$H41</f>
        <v/>
      </c>
      <c r="V43" s="33" t="str">
        <f>[4]Strategie!$B41</f>
        <v/>
      </c>
      <c r="W43" s="33" t="str">
        <f>[4]Strategie!$H41</f>
        <v/>
      </c>
      <c r="Y43" s="33" t="str">
        <f>[4]Strategie!$B41</f>
        <v/>
      </c>
      <c r="Z43" s="33" t="str">
        <f>[4]Strategie!$H41</f>
        <v/>
      </c>
    </row>
    <row r="44" spans="1:26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e">
        <f t="shared" si="9"/>
        <v>#REF!</v>
      </c>
      <c r="N44" s="33">
        <f t="shared" si="10"/>
        <v>0</v>
      </c>
      <c r="P44" s="33" t="e">
        <f t="shared" si="11"/>
        <v>#REF!</v>
      </c>
      <c r="Q44" s="33">
        <f t="shared" si="12"/>
        <v>0</v>
      </c>
      <c r="S44" s="33" t="str">
        <f>[4]Strategie!$B42</f>
        <v/>
      </c>
      <c r="T44" s="33" t="str">
        <f>[4]Strategie!$H42</f>
        <v/>
      </c>
      <c r="V44" s="33" t="str">
        <f>[4]Strategie!$B42</f>
        <v/>
      </c>
      <c r="W44" s="33" t="str">
        <f>[4]Strategie!$H42</f>
        <v/>
      </c>
      <c r="Y44" s="33" t="str">
        <f>[4]Strategie!$B42</f>
        <v/>
      </c>
      <c r="Z44" s="33" t="str">
        <f>[4]Strategie!$H42</f>
        <v/>
      </c>
    </row>
    <row r="45" spans="1:26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e">
        <f t="shared" si="9"/>
        <v>#REF!</v>
      </c>
      <c r="N45" s="33">
        <f t="shared" si="10"/>
        <v>0</v>
      </c>
      <c r="P45" s="33" t="e">
        <f t="shared" si="11"/>
        <v>#REF!</v>
      </c>
      <c r="Q45" s="33">
        <f t="shared" si="12"/>
        <v>0</v>
      </c>
      <c r="S45" s="33" t="str">
        <f>[4]Strategie!$B43</f>
        <v/>
      </c>
      <c r="T45" s="33" t="str">
        <f>[4]Strategie!$H43</f>
        <v/>
      </c>
      <c r="V45" s="33" t="str">
        <f>[4]Strategie!$B43</f>
        <v/>
      </c>
      <c r="W45" s="33" t="str">
        <f>[4]Strategie!$H43</f>
        <v/>
      </c>
      <c r="Y45" s="33" t="str">
        <f>[4]Strategie!$B43</f>
        <v/>
      </c>
      <c r="Z45" s="33" t="str">
        <f>[4]Strategie!$H43</f>
        <v/>
      </c>
    </row>
    <row r="46" spans="1:26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e">
        <f t="shared" si="9"/>
        <v>#REF!</v>
      </c>
      <c r="N46" s="33">
        <f t="shared" si="10"/>
        <v>0</v>
      </c>
      <c r="P46" s="33" t="e">
        <f t="shared" si="11"/>
        <v>#REF!</v>
      </c>
      <c r="Q46" s="33">
        <f t="shared" si="12"/>
        <v>0</v>
      </c>
      <c r="S46" s="33" t="str">
        <f>[4]Strategie!$B44</f>
        <v/>
      </c>
      <c r="T46" s="33" t="str">
        <f>[4]Strategie!$H44</f>
        <v/>
      </c>
      <c r="V46" s="33" t="str">
        <f>[4]Strategie!$B44</f>
        <v/>
      </c>
      <c r="W46" s="33" t="str">
        <f>[4]Strategie!$H44</f>
        <v/>
      </c>
      <c r="Y46" s="33" t="str">
        <f>[4]Strategie!$B44</f>
        <v/>
      </c>
      <c r="Z46" s="33" t="str">
        <f>[4]Strategie!$H44</f>
        <v/>
      </c>
    </row>
    <row r="47" spans="1:26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e">
        <f t="shared" si="9"/>
        <v>#REF!</v>
      </c>
      <c r="N47" s="33">
        <f t="shared" si="10"/>
        <v>0</v>
      </c>
      <c r="P47" s="33" t="e">
        <f t="shared" si="11"/>
        <v>#REF!</v>
      </c>
      <c r="Q47" s="33">
        <f t="shared" si="12"/>
        <v>0</v>
      </c>
      <c r="S47" s="33" t="str">
        <f>[4]Strategie!$B45</f>
        <v/>
      </c>
      <c r="T47" s="33" t="str">
        <f>[4]Strategie!$H45</f>
        <v/>
      </c>
      <c r="V47" s="33" t="str">
        <f>[4]Strategie!$B45</f>
        <v/>
      </c>
      <c r="W47" s="33" t="str">
        <f>[4]Strategie!$H45</f>
        <v/>
      </c>
      <c r="Y47" s="33" t="str">
        <f>[4]Strategie!$B45</f>
        <v/>
      </c>
      <c r="Z47" s="33" t="str">
        <f>[4]Strategie!$H45</f>
        <v/>
      </c>
    </row>
    <row r="48" spans="1:26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e">
        <f t="shared" si="9"/>
        <v>#REF!</v>
      </c>
      <c r="N48" s="33">
        <f t="shared" si="10"/>
        <v>0</v>
      </c>
      <c r="P48" s="33" t="e">
        <f t="shared" si="11"/>
        <v>#REF!</v>
      </c>
      <c r="Q48" s="33">
        <f t="shared" si="12"/>
        <v>0</v>
      </c>
      <c r="S48" s="33" t="str">
        <f>[4]Strategie!$B46</f>
        <v/>
      </c>
      <c r="T48" s="33" t="str">
        <f>[4]Strategie!$H46</f>
        <v/>
      </c>
      <c r="V48" s="33" t="str">
        <f>[4]Strategie!$B46</f>
        <v/>
      </c>
      <c r="W48" s="33" t="str">
        <f>[4]Strategie!$H46</f>
        <v/>
      </c>
      <c r="Y48" s="33" t="str">
        <f>[4]Strategie!$B46</f>
        <v/>
      </c>
      <c r="Z48" s="33" t="str">
        <f>[4]Strategie!$H46</f>
        <v/>
      </c>
    </row>
    <row r="49" spans="1:26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e">
        <f t="shared" si="9"/>
        <v>#REF!</v>
      </c>
      <c r="N49" s="33">
        <f t="shared" si="10"/>
        <v>0</v>
      </c>
      <c r="P49" s="33" t="e">
        <f t="shared" si="11"/>
        <v>#REF!</v>
      </c>
      <c r="Q49" s="33">
        <f t="shared" si="12"/>
        <v>0</v>
      </c>
      <c r="S49" s="33" t="str">
        <f>[4]Strategie!$B47</f>
        <v/>
      </c>
      <c r="T49" s="33" t="str">
        <f>[4]Strategie!$H47</f>
        <v/>
      </c>
      <c r="V49" s="33" t="str">
        <f>[4]Strategie!$B47</f>
        <v/>
      </c>
      <c r="W49" s="33" t="str">
        <f>[4]Strategie!$H47</f>
        <v/>
      </c>
      <c r="Y49" s="33" t="str">
        <f>[4]Strategie!$B47</f>
        <v/>
      </c>
      <c r="Z49" s="33" t="str">
        <f>[4]Strategie!$H47</f>
        <v/>
      </c>
    </row>
    <row r="50" spans="1:26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e">
        <f t="shared" si="9"/>
        <v>#REF!</v>
      </c>
      <c r="N50" s="33">
        <f t="shared" si="10"/>
        <v>0</v>
      </c>
      <c r="P50" s="33" t="e">
        <f t="shared" si="11"/>
        <v>#REF!</v>
      </c>
      <c r="Q50" s="33">
        <f t="shared" si="12"/>
        <v>0</v>
      </c>
      <c r="S50" s="33" t="str">
        <f>[4]Strategie!$B48</f>
        <v/>
      </c>
      <c r="T50" s="33" t="str">
        <f>[4]Strategie!$H48</f>
        <v/>
      </c>
      <c r="V50" s="33" t="str">
        <f>[4]Strategie!$B48</f>
        <v/>
      </c>
      <c r="W50" s="33" t="str">
        <f>[4]Strategie!$H48</f>
        <v/>
      </c>
      <c r="Y50" s="33" t="str">
        <f>[4]Strategie!$B48</f>
        <v/>
      </c>
      <c r="Z50" s="33" t="str">
        <f>[4]Strategie!$H48</f>
        <v/>
      </c>
    </row>
    <row r="51" spans="1:26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e">
        <f t="shared" si="9"/>
        <v>#REF!</v>
      </c>
      <c r="N51" s="33">
        <f t="shared" si="10"/>
        <v>0</v>
      </c>
      <c r="P51" s="33" t="e">
        <f t="shared" si="11"/>
        <v>#REF!</v>
      </c>
      <c r="Q51" s="33">
        <f t="shared" si="12"/>
        <v>0</v>
      </c>
      <c r="S51" s="33" t="str">
        <f>[4]Strategie!$B49</f>
        <v/>
      </c>
      <c r="T51" s="33" t="str">
        <f>[4]Strategie!$H49</f>
        <v/>
      </c>
      <c r="V51" s="33" t="str">
        <f>[4]Strategie!$B49</f>
        <v/>
      </c>
      <c r="W51" s="33" t="str">
        <f>[4]Strategie!$H49</f>
        <v/>
      </c>
      <c r="Y51" s="33" t="str">
        <f>[4]Strategie!$B49</f>
        <v/>
      </c>
      <c r="Z51" s="33" t="str">
        <f>[4]Strategie!$H49</f>
        <v/>
      </c>
    </row>
    <row r="52" spans="1:26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e">
        <f t="shared" si="9"/>
        <v>#REF!</v>
      </c>
      <c r="N52" s="33">
        <f t="shared" si="10"/>
        <v>0</v>
      </c>
      <c r="P52" s="33" t="e">
        <f t="shared" si="11"/>
        <v>#REF!</v>
      </c>
      <c r="Q52" s="33">
        <f t="shared" si="12"/>
        <v>0</v>
      </c>
      <c r="S52" s="33" t="str">
        <f>[4]Strategie!$B50</f>
        <v/>
      </c>
      <c r="T52" s="33" t="str">
        <f>[4]Strategie!$H50</f>
        <v/>
      </c>
      <c r="V52" s="33" t="str">
        <f>[4]Strategie!$B50</f>
        <v/>
      </c>
      <c r="W52" s="33" t="str">
        <f>[4]Strategie!$H50</f>
        <v/>
      </c>
      <c r="Y52" s="33" t="str">
        <f>[4]Strategie!$B50</f>
        <v/>
      </c>
      <c r="Z52" s="33" t="str">
        <f>[4]Strategie!$H50</f>
        <v/>
      </c>
    </row>
    <row r="53" spans="1:26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e">
        <f t="shared" si="9"/>
        <v>#REF!</v>
      </c>
      <c r="N53" s="33">
        <f t="shared" si="10"/>
        <v>0</v>
      </c>
      <c r="P53" s="33" t="e">
        <f t="shared" si="11"/>
        <v>#REF!</v>
      </c>
      <c r="Q53" s="33">
        <f t="shared" si="12"/>
        <v>0</v>
      </c>
      <c r="S53" s="33" t="str">
        <f>[4]Strategie!$B51</f>
        <v/>
      </c>
      <c r="T53" s="33" t="str">
        <f>[4]Strategie!$H51</f>
        <v/>
      </c>
      <c r="V53" s="33" t="str">
        <f>[4]Strategie!$B51</f>
        <v/>
      </c>
      <c r="W53" s="33" t="str">
        <f>[4]Strategie!$H51</f>
        <v/>
      </c>
      <c r="Y53" s="33" t="str">
        <f>[4]Strategie!$B51</f>
        <v/>
      </c>
      <c r="Z53" s="33" t="str">
        <f>[4]Strategie!$H51</f>
        <v/>
      </c>
    </row>
    <row r="54" spans="1:26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e">
        <f t="shared" si="9"/>
        <v>#REF!</v>
      </c>
      <c r="N54" s="33">
        <f t="shared" si="10"/>
        <v>0</v>
      </c>
      <c r="P54" s="33" t="e">
        <f t="shared" si="11"/>
        <v>#REF!</v>
      </c>
      <c r="Q54" s="33">
        <f t="shared" si="12"/>
        <v>0</v>
      </c>
      <c r="S54" s="33" t="str">
        <f>[4]Strategie!$B52</f>
        <v/>
      </c>
      <c r="T54" s="33" t="str">
        <f>[4]Strategie!$H52</f>
        <v/>
      </c>
      <c r="V54" s="33" t="str">
        <f>[4]Strategie!$B52</f>
        <v/>
      </c>
      <c r="W54" s="33" t="str">
        <f>[4]Strategie!$H52</f>
        <v/>
      </c>
      <c r="Y54" s="33" t="str">
        <f>[4]Strategie!$B52</f>
        <v/>
      </c>
      <c r="Z54" s="33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2024-01-27T15:07:04Z</cp:lastPrinted>
  <dcterms:created xsi:type="dcterms:W3CDTF">2002-01-25T08:02:23Z</dcterms:created>
  <dcterms:modified xsi:type="dcterms:W3CDTF">2024-01-28T12:43:54Z</dcterms:modified>
</cp:coreProperties>
</file>