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dráček\Brněnský dráček- turnaj\"/>
    </mc:Choice>
  </mc:AlternateContent>
  <xr:revisionPtr revIDLastSave="0" documentId="13_ncr:1_{31FE39E0-725F-463C-B1B8-196ADA8C0013}" xr6:coauthVersionLast="47" xr6:coauthVersionMax="47" xr10:uidLastSave="{00000000-0000-0000-0000-000000000000}"/>
  <bookViews>
    <workbookView xWindow="84" yWindow="12" windowWidth="10596" windowHeight="11592" tabRatio="751" activeTab="2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Čísla utkání" sheetId="19" r:id="rId4"/>
    <sheet name="Hlasatel " sheetId="16" r:id="rId5"/>
    <sheet name="Bodovací lístek " sheetId="15" r:id="rId6"/>
    <sheet name="Trenér" sheetId="21" r:id="rId7"/>
    <sheet name="pořadí" sheetId="20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Print_Titles" localSheetId="2">'Tabulka kvalifikace'!$6:$6</definedName>
    <definedName name="_xlnm.Print_Area" localSheetId="5">'Bodovací lístek '!$A$1:$I$171</definedName>
    <definedName name="_xlnm.Print_Area" localSheetId="4">'Hlasatel '!$A$1:$I$132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H24" i="21"/>
  <c r="C24" i="21"/>
  <c r="B24" i="21"/>
  <c r="A24" i="21"/>
  <c r="J21" i="21"/>
  <c r="H21" i="21"/>
  <c r="H16" i="21"/>
  <c r="C16" i="21"/>
  <c r="B16" i="21"/>
  <c r="A16" i="21"/>
  <c r="J13" i="21"/>
  <c r="H13" i="21"/>
  <c r="H8" i="21"/>
  <c r="C8" i="21"/>
  <c r="B8" i="21"/>
  <c r="A8" i="21"/>
  <c r="J5" i="21"/>
  <c r="H5" i="21"/>
  <c r="K2" i="19"/>
  <c r="L2" i="19" s="1"/>
  <c r="J3" i="21"/>
  <c r="I3" i="21"/>
  <c r="M2" i="19" l="1"/>
  <c r="N2" i="19" s="1"/>
  <c r="E2" i="19" s="1"/>
  <c r="B1" i="21"/>
  <c r="D4" i="19" l="1"/>
  <c r="J2" i="20" l="1"/>
  <c r="G2" i="20"/>
  <c r="D2" i="20"/>
  <c r="B1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G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G27" i="20" s="1"/>
  <c r="H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J23" i="20"/>
  <c r="K23" i="20" s="1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J18" i="20" l="1"/>
  <c r="K18" i="20" s="1"/>
  <c r="J27" i="20"/>
  <c r="K27" i="20" s="1"/>
  <c r="E51" i="20"/>
  <c r="D22" i="20"/>
  <c r="E22" i="20" s="1"/>
  <c r="E46" i="20"/>
  <c r="K51" i="20"/>
  <c r="G6" i="20"/>
  <c r="H6" i="20" s="1"/>
  <c r="D51" i="20"/>
  <c r="J51" i="20"/>
  <c r="D39" i="20"/>
  <c r="E39" i="20" s="1"/>
  <c r="D27" i="20"/>
  <c r="E27" i="20" s="1"/>
  <c r="D6" i="20"/>
  <c r="E6" i="20" s="1"/>
  <c r="G30" i="20"/>
  <c r="H30" i="20" s="1"/>
  <c r="J30" i="20"/>
  <c r="K30" i="20" s="1"/>
  <c r="J19" i="20"/>
  <c r="K19" i="20" s="1"/>
  <c r="H46" i="20"/>
  <c r="D43" i="20"/>
  <c r="E43" i="20" s="1"/>
  <c r="J22" i="20"/>
  <c r="K22" i="20" s="1"/>
  <c r="G46" i="20"/>
  <c r="D46" i="20"/>
  <c r="D7" i="20"/>
  <c r="J46" i="20"/>
  <c r="G7" i="20"/>
  <c r="H7" i="20" s="1"/>
  <c r="D31" i="20"/>
  <c r="E31" i="20" s="1"/>
  <c r="J31" i="20"/>
  <c r="K31" i="20" s="1"/>
  <c r="G50" i="20"/>
  <c r="D10" i="20"/>
  <c r="E10" i="20" s="1"/>
  <c r="G34" i="20"/>
  <c r="H34" i="20" s="1"/>
  <c r="J26" i="20"/>
  <c r="K26" i="20" s="1"/>
  <c r="D11" i="20"/>
  <c r="E11" i="20" s="1"/>
  <c r="D15" i="20"/>
  <c r="E15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D8" i="19" s="1"/>
  <c r="K21" i="21" s="1"/>
  <c r="H2" i="20"/>
  <c r="D7" i="19" s="1"/>
  <c r="K13" i="21" s="1"/>
  <c r="E2" i="20"/>
  <c r="D6" i="19" s="1"/>
  <c r="K5" i="21" s="1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AK26" i="4" s="1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Z11" i="4" s="1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H10" i="4"/>
  <c r="CK10" i="4" s="1"/>
  <c r="CG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CF10" i="4" s="1"/>
  <c r="AW10" i="4"/>
  <c r="AV10" i="4"/>
  <c r="AU10" i="4"/>
  <c r="AQ10" i="4"/>
  <c r="AO10" i="4"/>
  <c r="AN10" i="4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P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X7" i="4" s="1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BF9" i="4"/>
  <c r="Y16" i="4"/>
  <c r="BJ13" i="4"/>
  <c r="BV7" i="4"/>
  <c r="BV8" i="4"/>
  <c r="CD9" i="4"/>
  <c r="BZ10" i="4"/>
  <c r="BN10" i="4"/>
  <c r="AS26" i="4"/>
  <c r="BS26" i="4" s="1"/>
  <c r="BS2" i="4" s="1"/>
  <c r="BK13" i="4"/>
  <c r="DL65" i="4"/>
  <c r="AA14" i="4"/>
  <c r="CD11" i="4"/>
  <c r="AP8" i="4"/>
  <c r="BN8" i="4"/>
  <c r="BV9" i="4"/>
  <c r="CK11" i="4"/>
  <c r="BI26" i="4"/>
  <c r="AX10" i="4"/>
  <c r="CD10" i="4"/>
  <c r="AP11" i="4"/>
  <c r="BQ26" i="4"/>
  <c r="CA11" i="4"/>
  <c r="BN9" i="4"/>
  <c r="BR13" i="4"/>
  <c r="CF11" i="4"/>
  <c r="CA9" i="4"/>
  <c r="BN11" i="4"/>
  <c r="AM13" i="4"/>
  <c r="Z8" i="4"/>
  <c r="AU13" i="4"/>
  <c r="CD8" i="4"/>
  <c r="AT13" i="4"/>
  <c r="CA8" i="4"/>
  <c r="Z10" i="4"/>
  <c r="AX9" i="4"/>
  <c r="CA7" i="4"/>
  <c r="BC13" i="4"/>
  <c r="BF7" i="4"/>
  <c r="CB9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CB11" i="4" s="1"/>
  <c r="AA12" i="4"/>
  <c r="AA16" i="4"/>
  <c r="AT6" i="4"/>
  <c r="BB6" i="4" s="1"/>
  <c r="BJ6" i="4" s="1"/>
  <c r="BR6" i="4" s="1"/>
  <c r="AP7" i="4"/>
  <c r="BY7" i="4"/>
  <c r="AP10" i="4"/>
  <c r="CB10" i="4" s="1"/>
  <c r="CO10" i="4"/>
  <c r="CQ10" i="4" s="1"/>
  <c r="BY8" i="4"/>
  <c r="BY9" i="4"/>
  <c r="Y12" i="4"/>
  <c r="AX8" i="4"/>
  <c r="Z16" i="4"/>
  <c r="AS6" i="4"/>
  <c r="BA6" i="4" s="1"/>
  <c r="BI6" i="4" s="1"/>
  <c r="BQ6" i="4" s="1"/>
  <c r="AA8" i="4"/>
  <c r="Y10" i="4"/>
  <c r="Z14" i="4"/>
  <c r="Y14" i="4"/>
  <c r="AA10" i="4"/>
  <c r="Y8" i="4"/>
  <c r="AB14" i="1"/>
  <c r="AC16" i="4" l="1"/>
  <c r="CB7" i="4"/>
  <c r="CB8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M140" i="15"/>
  <c r="L140" i="15"/>
  <c r="M139" i="15"/>
  <c r="L139" i="15"/>
  <c r="E139" i="15"/>
  <c r="M138" i="15"/>
  <c r="L138" i="15"/>
  <c r="F138" i="15"/>
  <c r="A138" i="15"/>
  <c r="M137" i="15"/>
  <c r="L137" i="15"/>
  <c r="M136" i="15"/>
  <c r="L136" i="15"/>
  <c r="M135" i="15"/>
  <c r="L135" i="15"/>
  <c r="E135" i="15"/>
  <c r="O134" i="15"/>
  <c r="O135" i="15" s="1"/>
  <c r="O136" i="15" s="1"/>
  <c r="O137" i="15" s="1"/>
  <c r="O138" i="15" s="1"/>
  <c r="O139" i="15" s="1"/>
  <c r="O140" i="15" s="1"/>
  <c r="M134" i="15"/>
  <c r="L134" i="15"/>
  <c r="I134" i="15"/>
  <c r="E134" i="15"/>
  <c r="A134" i="15"/>
  <c r="M83" i="15"/>
  <c r="L83" i="15"/>
  <c r="M82" i="15"/>
  <c r="L82" i="15"/>
  <c r="E82" i="15"/>
  <c r="M81" i="15"/>
  <c r="L81" i="15"/>
  <c r="F81" i="15"/>
  <c r="A81" i="15"/>
  <c r="M80" i="15"/>
  <c r="L80" i="15"/>
  <c r="M79" i="15"/>
  <c r="L79" i="15"/>
  <c r="M78" i="15"/>
  <c r="L78" i="15"/>
  <c r="E78" i="15"/>
  <c r="O77" i="15"/>
  <c r="O78" i="15" s="1"/>
  <c r="O79" i="15" s="1"/>
  <c r="O80" i="15" s="1"/>
  <c r="O81" i="15" s="1"/>
  <c r="O82" i="15" s="1"/>
  <c r="O83" i="15" s="1"/>
  <c r="M77" i="15"/>
  <c r="L77" i="15"/>
  <c r="I77" i="15"/>
  <c r="E77" i="15"/>
  <c r="A77" i="15"/>
  <c r="M26" i="15"/>
  <c r="L26" i="15"/>
  <c r="M25" i="15"/>
  <c r="L25" i="15"/>
  <c r="E25" i="15"/>
  <c r="M24" i="15"/>
  <c r="L24" i="15"/>
  <c r="F24" i="15"/>
  <c r="A24" i="15"/>
  <c r="M23" i="15"/>
  <c r="L23" i="15"/>
  <c r="M22" i="15"/>
  <c r="L22" i="15"/>
  <c r="M21" i="15"/>
  <c r="L21" i="15"/>
  <c r="E21" i="15"/>
  <c r="M20" i="15"/>
  <c r="L20" i="15"/>
  <c r="I20" i="15"/>
  <c r="E20" i="15"/>
  <c r="A20" i="15"/>
  <c r="O11" i="15"/>
  <c r="L8" i="15" l="1"/>
  <c r="N22" i="15" s="1"/>
  <c r="M19" i="15"/>
  <c r="L19" i="15"/>
  <c r="M18" i="15"/>
  <c r="L18" i="15"/>
  <c r="M17" i="15"/>
  <c r="L17" i="15"/>
  <c r="M16" i="15"/>
  <c r="L16" i="15"/>
  <c r="M15" i="15"/>
  <c r="L15" i="15"/>
  <c r="M14" i="15"/>
  <c r="L14" i="15"/>
  <c r="M13" i="15"/>
  <c r="L13" i="15"/>
  <c r="O12" i="15"/>
  <c r="O13" i="15" s="1"/>
  <c r="O14" i="15" s="1"/>
  <c r="O15" i="15" s="1"/>
  <c r="O16" i="15" s="1"/>
  <c r="O17" i="15" s="1"/>
  <c r="O18" i="15" s="1"/>
  <c r="O19" i="15" s="1"/>
  <c r="O20" i="15" s="1"/>
  <c r="O21" i="15" s="1"/>
  <c r="O22" i="15" s="1"/>
  <c r="O23" i="15" s="1"/>
  <c r="O24" i="15" s="1"/>
  <c r="O25" i="15" s="1"/>
  <c r="O26" i="15" s="1"/>
  <c r="M12" i="15"/>
  <c r="L12" i="15"/>
  <c r="M11" i="15"/>
  <c r="L11" i="15"/>
  <c r="M10" i="15"/>
  <c r="L5" i="15"/>
  <c r="L4" i="15"/>
  <c r="N138" i="15" l="1"/>
  <c r="N136" i="15"/>
  <c r="N77" i="15"/>
  <c r="N140" i="15"/>
  <c r="N134" i="15"/>
  <c r="N26" i="15"/>
  <c r="N25" i="15"/>
  <c r="N20" i="15"/>
  <c r="N78" i="15"/>
  <c r="N21" i="15"/>
  <c r="N79" i="15"/>
  <c r="N82" i="15"/>
  <c r="N80" i="15"/>
  <c r="N23" i="15"/>
  <c r="N139" i="15"/>
  <c r="N135" i="15"/>
  <c r="N81" i="15"/>
  <c r="N24" i="15"/>
  <c r="N83" i="15"/>
  <c r="N137" i="15"/>
  <c r="N11" i="15"/>
  <c r="N12" i="15"/>
  <c r="N13" i="15"/>
  <c r="N14" i="15"/>
  <c r="N15" i="15"/>
  <c r="N16" i="15"/>
  <c r="N17" i="15"/>
  <c r="N18" i="15"/>
  <c r="N19" i="15"/>
  <c r="E143" i="15"/>
  <c r="F142" i="15"/>
  <c r="A142" i="15"/>
  <c r="E86" i="15"/>
  <c r="F85" i="15"/>
  <c r="A85" i="15"/>
  <c r="E29" i="15"/>
  <c r="F28" i="15"/>
  <c r="A28" i="15"/>
  <c r="A1" i="4"/>
  <c r="A1" i="1"/>
  <c r="H11" i="3"/>
  <c r="I11" i="3"/>
  <c r="H12" i="3"/>
  <c r="I12" i="3"/>
  <c r="I10" i="3"/>
  <c r="H10" i="3"/>
  <c r="N8" i="15" l="1"/>
  <c r="N4" i="15" s="1"/>
  <c r="B20" i="15" s="1"/>
  <c r="F20" i="15" l="1"/>
  <c r="B77" i="15"/>
  <c r="F77" i="15" l="1"/>
  <c r="B134" i="15"/>
  <c r="F134" i="15" s="1"/>
  <c r="S77" i="4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D126" i="16"/>
  <c r="B26" i="21" s="1"/>
  <c r="D69" i="16"/>
  <c r="B18" i="21" s="1"/>
  <c r="T4" i="4"/>
  <c r="Q6" i="4"/>
  <c r="BQ5" i="4" s="1"/>
  <c r="I12" i="16"/>
  <c r="D468" i="16"/>
  <c r="D354" i="16"/>
  <c r="D240" i="16"/>
  <c r="G468" i="16"/>
  <c r="G354" i="16"/>
  <c r="B8" i="19"/>
  <c r="B7" i="19"/>
  <c r="B6" i="19"/>
  <c r="B5" i="19"/>
  <c r="D12" i="16"/>
  <c r="B10" i="21" s="1"/>
  <c r="I529" i="16"/>
  <c r="H529" i="16"/>
  <c r="F529" i="16"/>
  <c r="D529" i="16"/>
  <c r="C529" i="16"/>
  <c r="A529" i="16"/>
  <c r="F528" i="16"/>
  <c r="A528" i="16"/>
  <c r="I472" i="16"/>
  <c r="H472" i="16"/>
  <c r="F472" i="16"/>
  <c r="D472" i="16"/>
  <c r="C472" i="16"/>
  <c r="A472" i="16"/>
  <c r="F471" i="16"/>
  <c r="A471" i="16"/>
  <c r="B4" i="19"/>
  <c r="G12" i="16" l="1"/>
  <c r="K3" i="19"/>
  <c r="F2" i="19" s="1"/>
  <c r="K4" i="19"/>
  <c r="G2" i="19" s="1"/>
  <c r="I5" i="21"/>
  <c r="G240" i="16"/>
  <c r="I21" i="21"/>
  <c r="G69" i="16"/>
  <c r="I13" i="21"/>
  <c r="G126" i="16"/>
  <c r="V15" i="4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J14" i="21" l="1"/>
  <c r="J6" i="21"/>
  <c r="J22" i="21"/>
  <c r="K6" i="4"/>
  <c r="BA5" i="4" s="1"/>
  <c r="I73" i="16"/>
  <c r="H73" i="16"/>
  <c r="F73" i="16"/>
  <c r="D73" i="16"/>
  <c r="C73" i="16"/>
  <c r="A73" i="16"/>
  <c r="F72" i="16"/>
  <c r="A72" i="16"/>
  <c r="I130" i="16"/>
  <c r="H130" i="16"/>
  <c r="F130" i="16"/>
  <c r="D130" i="16"/>
  <c r="C130" i="16"/>
  <c r="A130" i="16"/>
  <c r="F129" i="16"/>
  <c r="A129" i="16"/>
  <c r="I187" i="16" l="1"/>
  <c r="H187" i="16"/>
  <c r="F187" i="16"/>
  <c r="D187" i="16"/>
  <c r="C187" i="16"/>
  <c r="A187" i="16"/>
  <c r="F186" i="16"/>
  <c r="A186" i="16"/>
  <c r="I244" i="16"/>
  <c r="H244" i="16"/>
  <c r="F244" i="16"/>
  <c r="D244" i="16"/>
  <c r="C244" i="16"/>
  <c r="A244" i="16"/>
  <c r="F243" i="16"/>
  <c r="A243" i="16"/>
  <c r="I301" i="16"/>
  <c r="H301" i="16"/>
  <c r="F301" i="16"/>
  <c r="D301" i="16"/>
  <c r="C301" i="16"/>
  <c r="A301" i="16"/>
  <c r="F300" i="16"/>
  <c r="A300" i="16"/>
  <c r="I358" i="16"/>
  <c r="H358" i="16"/>
  <c r="F358" i="16"/>
  <c r="D358" i="16"/>
  <c r="C358" i="16"/>
  <c r="A358" i="16"/>
  <c r="F357" i="16"/>
  <c r="A357" i="16"/>
  <c r="T21" i="4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Q645" i="16"/>
  <c r="L645" i="16"/>
  <c r="Q644" i="16"/>
  <c r="L644" i="16"/>
  <c r="Q588" i="16"/>
  <c r="L588" i="16"/>
  <c r="Q587" i="16"/>
  <c r="L587" i="16"/>
  <c r="Q531" i="16"/>
  <c r="L531" i="16"/>
  <c r="Q530" i="16"/>
  <c r="L530" i="16"/>
  <c r="Q474" i="16"/>
  <c r="L474" i="16"/>
  <c r="Q473" i="16"/>
  <c r="L473" i="16"/>
  <c r="Q417" i="16"/>
  <c r="L417" i="16"/>
  <c r="Q416" i="16"/>
  <c r="L416" i="16"/>
  <c r="Q360" i="16"/>
  <c r="L360" i="16"/>
  <c r="Q359" i="16"/>
  <c r="L359" i="16"/>
  <c r="Q303" i="16"/>
  <c r="L303" i="16"/>
  <c r="Q302" i="16"/>
  <c r="L302" i="16"/>
  <c r="Q246" i="16"/>
  <c r="L246" i="16"/>
  <c r="Q245" i="16"/>
  <c r="L245" i="16"/>
  <c r="Q189" i="16"/>
  <c r="L189" i="16"/>
  <c r="Q188" i="16"/>
  <c r="L188" i="16"/>
  <c r="Q132" i="16"/>
  <c r="L132" i="16"/>
  <c r="Q131" i="16"/>
  <c r="L131" i="16"/>
  <c r="Q75" i="16"/>
  <c r="L75" i="16"/>
  <c r="Q74" i="16"/>
  <c r="L74" i="16"/>
  <c r="L18" i="16"/>
  <c r="L17" i="16"/>
  <c r="A2" i="1"/>
  <c r="A2" i="4" l="1"/>
  <c r="B3" i="21" s="1"/>
  <c r="A12" i="16"/>
  <c r="B3" i="3"/>
  <c r="Q18" i="16"/>
  <c r="Q17" i="16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M75" i="16"/>
  <c r="M74" i="16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s="1"/>
  <c r="CN9" i="4" s="1"/>
  <c r="CO9" i="4" s="1"/>
  <c r="CQ9" i="4" s="1"/>
  <c r="R75" i="16"/>
  <c r="R74" i="16"/>
  <c r="R132" i="16"/>
  <c r="R131" i="16"/>
  <c r="CM8" i="4" l="1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R188" i="16"/>
  <c r="M132" i="16"/>
  <c r="M131" i="16"/>
  <c r="M189" i="16"/>
  <c r="M188" i="16"/>
  <c r="M359" i="16"/>
  <c r="R531" i="16"/>
  <c r="R17" i="16"/>
  <c r="M474" i="16"/>
  <c r="M645" i="16"/>
  <c r="M360" i="16"/>
  <c r="R416" i="16"/>
  <c r="M245" i="16"/>
  <c r="R645" i="16"/>
  <c r="R302" i="16"/>
  <c r="M417" i="16"/>
  <c r="M18" i="16"/>
  <c r="M644" i="16"/>
  <c r="M588" i="16"/>
  <c r="R644" i="16"/>
  <c r="R588" i="16"/>
  <c r="M246" i="16"/>
  <c r="R417" i="16"/>
  <c r="R359" i="16"/>
  <c r="R18" i="16"/>
  <c r="M302" i="16"/>
  <c r="R246" i="16"/>
  <c r="R245" i="16"/>
  <c r="M17" i="16"/>
  <c r="M416" i="16"/>
  <c r="M303" i="16"/>
  <c r="R360" i="16"/>
  <c r="R587" i="16"/>
  <c r="R189" i="16"/>
  <c r="M530" i="16"/>
  <c r="R530" i="16"/>
  <c r="R474" i="16"/>
  <c r="R473" i="16"/>
  <c r="R303" i="16"/>
  <c r="M587" i="16"/>
  <c r="M531" i="16"/>
  <c r="M473" i="16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N245" i="16"/>
  <c r="N246" i="16"/>
  <c r="CV11" i="4" l="1"/>
  <c r="CU9" i="4"/>
  <c r="W11" i="4" s="1"/>
  <c r="DC9" i="4" s="1"/>
  <c r="CV15" i="4"/>
  <c r="CU11" i="4"/>
  <c r="CV13" i="4"/>
  <c r="CU10" i="4"/>
  <c r="CV7" i="4"/>
  <c r="CU7" i="4"/>
  <c r="W7" i="4" s="1"/>
  <c r="DC7" i="4" s="1"/>
  <c r="CV9" i="4"/>
  <c r="CU8" i="4"/>
  <c r="W9" i="4" s="1"/>
  <c r="DC8" i="4" s="1"/>
  <c r="S17" i="16"/>
  <c r="DE7" i="4" l="1"/>
  <c r="DS7" i="4"/>
  <c r="A10" i="3" s="1"/>
  <c r="DE8" i="4"/>
  <c r="DS8" i="4"/>
  <c r="A11" i="3" s="1"/>
  <c r="DE9" i="4"/>
  <c r="DS9" i="4"/>
  <c r="A12" i="3" s="1"/>
  <c r="S246" i="16"/>
  <c r="S302" i="16"/>
  <c r="S245" i="16"/>
  <c r="N303" i="16"/>
  <c r="N302" i="16"/>
  <c r="S303" i="16"/>
  <c r="N360" i="16"/>
  <c r="N359" i="16"/>
  <c r="N474" i="16"/>
  <c r="S18" i="16"/>
  <c r="N131" i="16"/>
  <c r="N132" i="16"/>
  <c r="S588" i="16"/>
  <c r="S473" i="16"/>
  <c r="S189" i="16"/>
  <c r="S131" i="16"/>
  <c r="S474" i="16"/>
  <c r="S188" i="16"/>
  <c r="N588" i="16"/>
  <c r="S75" i="16"/>
  <c r="N416" i="16"/>
  <c r="N417" i="16"/>
  <c r="N188" i="16"/>
  <c r="S530" i="16"/>
  <c r="N530" i="16"/>
  <c r="S132" i="16"/>
  <c r="N587" i="16"/>
  <c r="N75" i="16"/>
  <c r="N644" i="16"/>
  <c r="N645" i="16"/>
  <c r="N473" i="16"/>
  <c r="S587" i="16"/>
  <c r="S645" i="16"/>
  <c r="N531" i="16"/>
  <c r="N18" i="16"/>
  <c r="N189" i="16"/>
  <c r="S531" i="16"/>
  <c r="S644" i="16"/>
  <c r="S360" i="16"/>
  <c r="S74" i="16"/>
  <c r="S359" i="16"/>
  <c r="S417" i="16"/>
  <c r="N17" i="16"/>
  <c r="N74" i="16"/>
  <c r="S416" i="16"/>
  <c r="DF8" i="4" l="1"/>
  <c r="DG8" i="4" s="1"/>
  <c r="DH8" i="4" s="1"/>
  <c r="DF10" i="4"/>
  <c r="DG10" i="4" s="1"/>
  <c r="DH10" i="4" s="1"/>
  <c r="DF7" i="4"/>
  <c r="DG7" i="4" s="1"/>
  <c r="DH7" i="4" s="1"/>
  <c r="DF9" i="4"/>
  <c r="DG9" i="4" s="1"/>
  <c r="DH9" i="4" s="1"/>
  <c r="DF11" i="4"/>
  <c r="DG11" i="4" s="1"/>
  <c r="DH11" i="4" s="1"/>
  <c r="T417" i="16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O417" i="16"/>
  <c r="O416" i="16"/>
  <c r="T416" i="16"/>
  <c r="T474" i="16"/>
  <c r="E11" i="3" l="1"/>
  <c r="T473" i="16"/>
  <c r="O359" i="16"/>
  <c r="O474" i="16"/>
  <c r="O473" i="16"/>
  <c r="O530" i="16"/>
  <c r="O531" i="16"/>
  <c r="T588" i="16"/>
  <c r="T74" i="16"/>
  <c r="O587" i="16"/>
  <c r="O303" i="16"/>
  <c r="T359" i="16"/>
  <c r="T246" i="16"/>
  <c r="O645" i="16"/>
  <c r="O188" i="16"/>
  <c r="O189" i="16"/>
  <c r="O246" i="16"/>
  <c r="T302" i="16"/>
  <c r="O18" i="16"/>
  <c r="O588" i="16"/>
  <c r="T587" i="16"/>
  <c r="O360" i="16"/>
  <c r="T530" i="16"/>
  <c r="T531" i="16"/>
  <c r="T245" i="16"/>
  <c r="T132" i="16"/>
  <c r="T644" i="16"/>
  <c r="T303" i="16"/>
  <c r="T17" i="16"/>
  <c r="O245" i="16"/>
  <c r="O132" i="16"/>
  <c r="T188" i="16"/>
  <c r="T189" i="16"/>
  <c r="O75" i="16"/>
  <c r="T360" i="16"/>
  <c r="T75" i="16"/>
  <c r="O302" i="16"/>
  <c r="T645" i="16"/>
  <c r="T131" i="16"/>
  <c r="T18" i="16"/>
  <c r="O17" i="16"/>
  <c r="O644" i="16"/>
  <c r="O74" i="16"/>
  <c r="O131" i="16"/>
  <c r="P587" i="16" l="1"/>
  <c r="AC6" i="1"/>
  <c r="P588" i="16" l="1"/>
  <c r="U588" i="16"/>
  <c r="U587" i="16"/>
  <c r="Q6" i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P131" i="16"/>
  <c r="A131" i="16" s="1"/>
  <c r="C26" i="21" s="1"/>
  <c r="U74" i="16"/>
  <c r="F74" i="16" s="1"/>
  <c r="H18" i="21" s="1"/>
  <c r="P74" i="16"/>
  <c r="A74" i="16" s="1"/>
  <c r="C18" i="21" s="1"/>
  <c r="U18" i="16"/>
  <c r="U530" i="16"/>
  <c r="F530" i="16" s="1"/>
  <c r="U416" i="16"/>
  <c r="F416" i="16" s="1"/>
  <c r="U302" i="16"/>
  <c r="F302" i="16" s="1"/>
  <c r="U188" i="16"/>
  <c r="F188" i="16" s="1"/>
  <c r="P18" i="16"/>
  <c r="P530" i="16"/>
  <c r="A530" i="16" s="1"/>
  <c r="P416" i="16"/>
  <c r="A416" i="16" s="1"/>
  <c r="P302" i="16"/>
  <c r="A302" i="16" s="1"/>
  <c r="P188" i="16"/>
  <c r="A188" i="16" s="1"/>
  <c r="U474" i="16"/>
  <c r="H473" i="16" s="1"/>
  <c r="U360" i="16"/>
  <c r="H359" i="16" s="1"/>
  <c r="U246" i="16"/>
  <c r="H245" i="16" s="1"/>
  <c r="U132" i="16"/>
  <c r="H131" i="16" s="1"/>
  <c r="K26" i="21" s="1"/>
  <c r="P645" i="16"/>
  <c r="P474" i="16"/>
  <c r="C473" i="16" s="1"/>
  <c r="P360" i="16"/>
  <c r="C359" i="16" s="1"/>
  <c r="P246" i="16"/>
  <c r="C245" i="16" s="1"/>
  <c r="P132" i="16"/>
  <c r="C131" i="16" s="1"/>
  <c r="F26" i="21" s="1"/>
  <c r="P17" i="16"/>
  <c r="U644" i="16"/>
  <c r="U473" i="16"/>
  <c r="F473" i="16" s="1"/>
  <c r="U359" i="16"/>
  <c r="F359" i="16" s="1"/>
  <c r="U245" i="16"/>
  <c r="F245" i="16" s="1"/>
  <c r="U131" i="16"/>
  <c r="F131" i="16" s="1"/>
  <c r="H26" i="21" s="1"/>
  <c r="P644" i="16"/>
  <c r="P473" i="16"/>
  <c r="A473" i="16" s="1"/>
  <c r="P359" i="16"/>
  <c r="A359" i="16" s="1"/>
  <c r="P245" i="16"/>
  <c r="A245" i="16" s="1"/>
  <c r="U645" i="16"/>
  <c r="U531" i="16"/>
  <c r="H530" i="16" s="1"/>
  <c r="U417" i="16"/>
  <c r="H416" i="16" s="1"/>
  <c r="U303" i="16"/>
  <c r="H302" i="16" s="1"/>
  <c r="U189" i="16"/>
  <c r="H188" i="16" s="1"/>
  <c r="U75" i="16"/>
  <c r="H74" i="16" s="1"/>
  <c r="K18" i="21" s="1"/>
  <c r="P531" i="16"/>
  <c r="C530" i="16" s="1"/>
  <c r="P417" i="16"/>
  <c r="C416" i="16" s="1"/>
  <c r="P303" i="16"/>
  <c r="C302" i="16" s="1"/>
  <c r="P189" i="16"/>
  <c r="C188" i="16" s="1"/>
  <c r="P75" i="16"/>
  <c r="C74" i="16" s="1"/>
  <c r="F18" i="21" s="1"/>
  <c r="U17" i="16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E656" i="15"/>
  <c r="F655" i="15"/>
  <c r="A655" i="15"/>
  <c r="E652" i="15"/>
  <c r="F651" i="15"/>
  <c r="A651" i="15"/>
  <c r="E648" i="15"/>
  <c r="I647" i="15"/>
  <c r="E647" i="15"/>
  <c r="A647" i="15"/>
  <c r="E599" i="15"/>
  <c r="F598" i="15"/>
  <c r="A598" i="15"/>
  <c r="E595" i="15"/>
  <c r="F594" i="15"/>
  <c r="A594" i="15"/>
  <c r="E591" i="15"/>
  <c r="I590" i="15"/>
  <c r="E590" i="15"/>
  <c r="A590" i="15"/>
  <c r="E542" i="15"/>
  <c r="F541" i="15"/>
  <c r="A541" i="15"/>
  <c r="E538" i="15"/>
  <c r="F537" i="15"/>
  <c r="A537" i="15"/>
  <c r="E534" i="15"/>
  <c r="I533" i="15"/>
  <c r="E533" i="15"/>
  <c r="A533" i="15"/>
  <c r="E485" i="15"/>
  <c r="F484" i="15"/>
  <c r="A484" i="15"/>
  <c r="E481" i="15"/>
  <c r="F480" i="15"/>
  <c r="A480" i="15"/>
  <c r="E477" i="15"/>
  <c r="I476" i="15"/>
  <c r="E476" i="15"/>
  <c r="A476" i="15"/>
  <c r="E428" i="15"/>
  <c r="F427" i="15"/>
  <c r="A427" i="15"/>
  <c r="E424" i="15"/>
  <c r="F423" i="15"/>
  <c r="A423" i="15"/>
  <c r="E420" i="15"/>
  <c r="I419" i="15"/>
  <c r="E419" i="15"/>
  <c r="A419" i="15"/>
  <c r="E371" i="15"/>
  <c r="F370" i="15"/>
  <c r="A370" i="15"/>
  <c r="E367" i="15"/>
  <c r="F366" i="15"/>
  <c r="A366" i="15"/>
  <c r="E363" i="15"/>
  <c r="I362" i="15"/>
  <c r="E362" i="15"/>
  <c r="A362" i="15"/>
  <c r="E314" i="15"/>
  <c r="F313" i="15"/>
  <c r="A313" i="15"/>
  <c r="E310" i="15"/>
  <c r="F309" i="15"/>
  <c r="A309" i="15"/>
  <c r="E306" i="15"/>
  <c r="I305" i="15"/>
  <c r="E305" i="15"/>
  <c r="A305" i="15"/>
  <c r="E257" i="15"/>
  <c r="F256" i="15"/>
  <c r="A256" i="15"/>
  <c r="E253" i="15"/>
  <c r="F252" i="15"/>
  <c r="A252" i="15"/>
  <c r="E249" i="15"/>
  <c r="I248" i="15"/>
  <c r="E248" i="15"/>
  <c r="A248" i="15"/>
  <c r="E200" i="15"/>
  <c r="F199" i="15"/>
  <c r="A199" i="15"/>
  <c r="E196" i="15"/>
  <c r="F195" i="15"/>
  <c r="A195" i="15"/>
  <c r="E192" i="15"/>
  <c r="I191" i="15"/>
  <c r="E191" i="15"/>
  <c r="A191" i="15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F683" i="15"/>
  <c r="G681" i="15"/>
  <c r="F681" i="15"/>
  <c r="G679" i="15"/>
  <c r="F679" i="15"/>
  <c r="G677" i="15"/>
  <c r="F677" i="15"/>
  <c r="G675" i="15"/>
  <c r="F675" i="15"/>
  <c r="G673" i="15"/>
  <c r="F673" i="15"/>
  <c r="B683" i="15"/>
  <c r="A683" i="15"/>
  <c r="B681" i="15"/>
  <c r="A681" i="15"/>
  <c r="B679" i="15"/>
  <c r="A679" i="15"/>
  <c r="B677" i="15"/>
  <c r="A677" i="15"/>
  <c r="B675" i="15"/>
  <c r="A675" i="15"/>
  <c r="B673" i="15"/>
  <c r="A673" i="15"/>
  <c r="A671" i="15"/>
  <c r="H667" i="15"/>
  <c r="A667" i="15"/>
  <c r="G663" i="15"/>
  <c r="G660" i="15"/>
  <c r="B663" i="15"/>
  <c r="B660" i="15"/>
  <c r="I643" i="15"/>
  <c r="H643" i="15"/>
  <c r="F643" i="15"/>
  <c r="F642" i="15"/>
  <c r="D643" i="15"/>
  <c r="C643" i="15"/>
  <c r="A643" i="15"/>
  <c r="A642" i="15"/>
  <c r="I638" i="15"/>
  <c r="H638" i="15"/>
  <c r="G638" i="15"/>
  <c r="F638" i="15"/>
  <c r="E638" i="15"/>
  <c r="D638" i="15"/>
  <c r="C638" i="15"/>
  <c r="A638" i="15"/>
  <c r="F618" i="15"/>
  <c r="I586" i="15"/>
  <c r="H586" i="15"/>
  <c r="F586" i="15"/>
  <c r="F585" i="15"/>
  <c r="D586" i="15"/>
  <c r="C586" i="15"/>
  <c r="A586" i="15"/>
  <c r="A585" i="15"/>
  <c r="I581" i="15"/>
  <c r="H581" i="15"/>
  <c r="G581" i="15"/>
  <c r="F581" i="15"/>
  <c r="E581" i="15"/>
  <c r="D581" i="15"/>
  <c r="C581" i="15"/>
  <c r="A581" i="15"/>
  <c r="F569" i="15"/>
  <c r="F626" i="15" s="1"/>
  <c r="G567" i="15"/>
  <c r="G624" i="15" s="1"/>
  <c r="F567" i="15"/>
  <c r="G565" i="15"/>
  <c r="G622" i="15" s="1"/>
  <c r="F565" i="15"/>
  <c r="G563" i="15"/>
  <c r="G620" i="15" s="1"/>
  <c r="F563" i="15"/>
  <c r="G561" i="15"/>
  <c r="G618" i="15" s="1"/>
  <c r="F561" i="15"/>
  <c r="G559" i="15"/>
  <c r="G616" i="15" s="1"/>
  <c r="F559" i="15"/>
  <c r="B569" i="15"/>
  <c r="B626" i="15" s="1"/>
  <c r="A569" i="15"/>
  <c r="B567" i="15"/>
  <c r="B624" i="15" s="1"/>
  <c r="A567" i="15"/>
  <c r="B565" i="15"/>
  <c r="B622" i="15" s="1"/>
  <c r="A565" i="15"/>
  <c r="B563" i="15"/>
  <c r="B620" i="15" s="1"/>
  <c r="A563" i="15"/>
  <c r="B561" i="15"/>
  <c r="B618" i="15" s="1"/>
  <c r="A561" i="15"/>
  <c r="B559" i="15"/>
  <c r="B616" i="15" s="1"/>
  <c r="A559" i="15"/>
  <c r="A557" i="15"/>
  <c r="A614" i="15" s="1"/>
  <c r="H553" i="15"/>
  <c r="H610" i="15" s="1"/>
  <c r="A553" i="15"/>
  <c r="A610" i="15" s="1"/>
  <c r="G549" i="15"/>
  <c r="G546" i="15"/>
  <c r="B549" i="15"/>
  <c r="B546" i="15"/>
  <c r="I529" i="15"/>
  <c r="H529" i="15"/>
  <c r="F529" i="15"/>
  <c r="F528" i="15"/>
  <c r="D529" i="15"/>
  <c r="C529" i="15"/>
  <c r="A529" i="15"/>
  <c r="A528" i="15"/>
  <c r="I524" i="15"/>
  <c r="H524" i="15"/>
  <c r="G524" i="15"/>
  <c r="F524" i="15"/>
  <c r="E524" i="15"/>
  <c r="D524" i="15"/>
  <c r="C524" i="15"/>
  <c r="A524" i="15"/>
  <c r="F512" i="15"/>
  <c r="G510" i="15"/>
  <c r="F510" i="15"/>
  <c r="G508" i="15"/>
  <c r="F508" i="15"/>
  <c r="G506" i="15"/>
  <c r="F506" i="15"/>
  <c r="G504" i="15"/>
  <c r="F504" i="15"/>
  <c r="G502" i="15"/>
  <c r="F502" i="15"/>
  <c r="B512" i="15"/>
  <c r="A512" i="15"/>
  <c r="B510" i="15"/>
  <c r="A510" i="15"/>
  <c r="B508" i="15"/>
  <c r="A508" i="15"/>
  <c r="B506" i="15"/>
  <c r="A506" i="15"/>
  <c r="B504" i="15"/>
  <c r="A504" i="15"/>
  <c r="B502" i="15"/>
  <c r="A502" i="15"/>
  <c r="A500" i="15"/>
  <c r="H496" i="15"/>
  <c r="A496" i="15"/>
  <c r="G492" i="15"/>
  <c r="G489" i="15"/>
  <c r="B492" i="15"/>
  <c r="B489" i="15"/>
  <c r="I472" i="15"/>
  <c r="H472" i="15"/>
  <c r="F472" i="15"/>
  <c r="F471" i="15"/>
  <c r="D472" i="15"/>
  <c r="C472" i="15"/>
  <c r="A472" i="15"/>
  <c r="A471" i="15"/>
  <c r="I467" i="15"/>
  <c r="H467" i="15"/>
  <c r="G467" i="15"/>
  <c r="F467" i="15"/>
  <c r="E467" i="15"/>
  <c r="D467" i="15"/>
  <c r="C467" i="15"/>
  <c r="A467" i="15"/>
  <c r="F455" i="15"/>
  <c r="G453" i="15"/>
  <c r="F453" i="15"/>
  <c r="G451" i="15"/>
  <c r="F451" i="15"/>
  <c r="G449" i="15"/>
  <c r="F449" i="15"/>
  <c r="G447" i="15"/>
  <c r="F447" i="15"/>
  <c r="G445" i="15"/>
  <c r="F445" i="15"/>
  <c r="B455" i="15"/>
  <c r="A455" i="15"/>
  <c r="B453" i="15"/>
  <c r="A453" i="15"/>
  <c r="B451" i="15"/>
  <c r="A451" i="15"/>
  <c r="B449" i="15"/>
  <c r="A449" i="15"/>
  <c r="B447" i="15"/>
  <c r="A447" i="15"/>
  <c r="B445" i="15"/>
  <c r="A445" i="15"/>
  <c r="A443" i="15"/>
  <c r="H439" i="15"/>
  <c r="A439" i="15"/>
  <c r="G435" i="15"/>
  <c r="G432" i="15"/>
  <c r="B435" i="15"/>
  <c r="B432" i="15"/>
  <c r="I415" i="15"/>
  <c r="H415" i="15"/>
  <c r="F415" i="15"/>
  <c r="F414" i="15"/>
  <c r="D415" i="15"/>
  <c r="C415" i="15"/>
  <c r="A415" i="15"/>
  <c r="A414" i="15"/>
  <c r="I410" i="15"/>
  <c r="H410" i="15"/>
  <c r="G410" i="15"/>
  <c r="F410" i="15"/>
  <c r="E410" i="15"/>
  <c r="D410" i="15"/>
  <c r="C410" i="15"/>
  <c r="A410" i="15"/>
  <c r="A407" i="15"/>
  <c r="A464" i="15" s="1"/>
  <c r="A521" i="15" s="1"/>
  <c r="A578" i="15" s="1"/>
  <c r="A635" i="15" s="1"/>
  <c r="A405" i="15"/>
  <c r="A462" i="15" s="1"/>
  <c r="A519" i="15" s="1"/>
  <c r="A576" i="15" s="1"/>
  <c r="A633" i="15" s="1"/>
  <c r="A403" i="15"/>
  <c r="A460" i="15" s="1"/>
  <c r="A517" i="15" s="1"/>
  <c r="A400" i="15"/>
  <c r="A457" i="15" s="1"/>
  <c r="A514" i="15" s="1"/>
  <c r="A571" i="15" s="1"/>
  <c r="A628" i="15" s="1"/>
  <c r="F398" i="15"/>
  <c r="B398" i="15"/>
  <c r="A398" i="15"/>
  <c r="G396" i="15"/>
  <c r="F396" i="15"/>
  <c r="B396" i="15"/>
  <c r="A396" i="15"/>
  <c r="G394" i="15"/>
  <c r="F394" i="15"/>
  <c r="B394" i="15"/>
  <c r="A394" i="15"/>
  <c r="G392" i="15"/>
  <c r="F392" i="15"/>
  <c r="B392" i="15"/>
  <c r="A392" i="15"/>
  <c r="G390" i="15"/>
  <c r="F390" i="15"/>
  <c r="B390" i="15"/>
  <c r="A390" i="15"/>
  <c r="G388" i="15"/>
  <c r="F388" i="15"/>
  <c r="B388" i="15"/>
  <c r="A388" i="15"/>
  <c r="A386" i="15"/>
  <c r="H382" i="15"/>
  <c r="A382" i="15"/>
  <c r="G378" i="15"/>
  <c r="G375" i="15"/>
  <c r="B378" i="15"/>
  <c r="B375" i="15"/>
  <c r="I358" i="15"/>
  <c r="H358" i="15"/>
  <c r="F358" i="15"/>
  <c r="F357" i="15"/>
  <c r="D358" i="15"/>
  <c r="C358" i="15"/>
  <c r="A358" i="15"/>
  <c r="A357" i="15"/>
  <c r="I353" i="15"/>
  <c r="H353" i="15"/>
  <c r="G353" i="15"/>
  <c r="F353" i="15"/>
  <c r="E353" i="15"/>
  <c r="D353" i="15"/>
  <c r="C353" i="15"/>
  <c r="A353" i="15"/>
  <c r="A350" i="15"/>
  <c r="A348" i="15"/>
  <c r="A346" i="15"/>
  <c r="A343" i="15"/>
  <c r="F341" i="15"/>
  <c r="B341" i="15"/>
  <c r="A341" i="15"/>
  <c r="G339" i="15"/>
  <c r="F339" i="15"/>
  <c r="B339" i="15"/>
  <c r="A339" i="15"/>
  <c r="G337" i="15"/>
  <c r="F337" i="15"/>
  <c r="B337" i="15"/>
  <c r="A337" i="15"/>
  <c r="G335" i="15"/>
  <c r="F335" i="15"/>
  <c r="B335" i="15"/>
  <c r="A335" i="15"/>
  <c r="G333" i="15"/>
  <c r="F333" i="15"/>
  <c r="B333" i="15"/>
  <c r="A333" i="15"/>
  <c r="G331" i="15"/>
  <c r="F331" i="15"/>
  <c r="B331" i="15"/>
  <c r="A331" i="15"/>
  <c r="A329" i="15"/>
  <c r="H325" i="15"/>
  <c r="A325" i="15"/>
  <c r="G321" i="15"/>
  <c r="G318" i="15"/>
  <c r="B321" i="15"/>
  <c r="B318" i="15"/>
  <c r="I301" i="15"/>
  <c r="H301" i="15"/>
  <c r="F301" i="15"/>
  <c r="F300" i="15"/>
  <c r="D301" i="15"/>
  <c r="C301" i="15"/>
  <c r="A301" i="15"/>
  <c r="A300" i="15"/>
  <c r="I296" i="15"/>
  <c r="H296" i="15"/>
  <c r="G296" i="15"/>
  <c r="F296" i="15"/>
  <c r="E296" i="15"/>
  <c r="D296" i="15"/>
  <c r="C296" i="15"/>
  <c r="A296" i="15"/>
  <c r="A293" i="15"/>
  <c r="A291" i="15"/>
  <c r="A289" i="15"/>
  <c r="A286" i="15"/>
  <c r="F284" i="15"/>
  <c r="B284" i="15"/>
  <c r="A284" i="15"/>
  <c r="G282" i="15"/>
  <c r="F282" i="15"/>
  <c r="B282" i="15"/>
  <c r="A282" i="15"/>
  <c r="G280" i="15"/>
  <c r="F280" i="15"/>
  <c r="B280" i="15"/>
  <c r="A280" i="15"/>
  <c r="G278" i="15"/>
  <c r="F278" i="15"/>
  <c r="B278" i="15"/>
  <c r="A278" i="15"/>
  <c r="G276" i="15"/>
  <c r="F276" i="15"/>
  <c r="B276" i="15"/>
  <c r="A276" i="15"/>
  <c r="G274" i="15"/>
  <c r="F274" i="15"/>
  <c r="B274" i="15"/>
  <c r="A274" i="15"/>
  <c r="A272" i="15"/>
  <c r="H268" i="15"/>
  <c r="A268" i="15"/>
  <c r="G264" i="15"/>
  <c r="G261" i="15"/>
  <c r="B264" i="15"/>
  <c r="B261" i="15"/>
  <c r="I244" i="15"/>
  <c r="H244" i="15"/>
  <c r="F244" i="15"/>
  <c r="F243" i="15"/>
  <c r="D244" i="15"/>
  <c r="C244" i="15"/>
  <c r="A244" i="15"/>
  <c r="A243" i="15"/>
  <c r="I239" i="15"/>
  <c r="H239" i="15"/>
  <c r="G239" i="15"/>
  <c r="F239" i="15"/>
  <c r="E239" i="15"/>
  <c r="D239" i="15"/>
  <c r="C239" i="15"/>
  <c r="A239" i="15"/>
  <c r="A236" i="15"/>
  <c r="A234" i="15"/>
  <c r="A232" i="15"/>
  <c r="A229" i="15"/>
  <c r="F227" i="15"/>
  <c r="B227" i="15"/>
  <c r="A227" i="15"/>
  <c r="G225" i="15"/>
  <c r="F225" i="15"/>
  <c r="B225" i="15"/>
  <c r="A225" i="15"/>
  <c r="G223" i="15"/>
  <c r="F223" i="15"/>
  <c r="B223" i="15"/>
  <c r="A223" i="15"/>
  <c r="G221" i="15"/>
  <c r="F221" i="15"/>
  <c r="B221" i="15"/>
  <c r="A221" i="15"/>
  <c r="G219" i="15"/>
  <c r="F219" i="15"/>
  <c r="B219" i="15"/>
  <c r="A219" i="15"/>
  <c r="G217" i="15"/>
  <c r="F217" i="15"/>
  <c r="B217" i="15"/>
  <c r="A217" i="15"/>
  <c r="A215" i="15"/>
  <c r="H211" i="15"/>
  <c r="A211" i="15"/>
  <c r="G207" i="15"/>
  <c r="G204" i="15"/>
  <c r="B207" i="15"/>
  <c r="B204" i="15"/>
  <c r="I187" i="15"/>
  <c r="H187" i="15"/>
  <c r="F187" i="15"/>
  <c r="F186" i="15"/>
  <c r="D187" i="15"/>
  <c r="C187" i="15"/>
  <c r="A187" i="15"/>
  <c r="A186" i="15"/>
  <c r="I182" i="15"/>
  <c r="H182" i="15"/>
  <c r="G182" i="15"/>
  <c r="F182" i="15"/>
  <c r="E182" i="15"/>
  <c r="D182" i="15"/>
  <c r="C182" i="15"/>
  <c r="A182" i="15"/>
  <c r="A179" i="15"/>
  <c r="A177" i="15"/>
  <c r="A175" i="15"/>
  <c r="A172" i="15"/>
  <c r="F170" i="15"/>
  <c r="B170" i="15"/>
  <c r="A170" i="15"/>
  <c r="G168" i="15"/>
  <c r="F168" i="15"/>
  <c r="B168" i="15"/>
  <c r="A168" i="15"/>
  <c r="G166" i="15"/>
  <c r="F166" i="15"/>
  <c r="B166" i="15"/>
  <c r="A166" i="15"/>
  <c r="G164" i="15"/>
  <c r="F164" i="15"/>
  <c r="B164" i="15"/>
  <c r="A164" i="15"/>
  <c r="G162" i="15"/>
  <c r="F162" i="15"/>
  <c r="B162" i="15"/>
  <c r="A162" i="15"/>
  <c r="G160" i="15"/>
  <c r="F160" i="15"/>
  <c r="B160" i="15"/>
  <c r="A160" i="15"/>
  <c r="A158" i="15"/>
  <c r="H154" i="15"/>
  <c r="A154" i="15"/>
  <c r="G150" i="15"/>
  <c r="G147" i="15"/>
  <c r="B150" i="15"/>
  <c r="B147" i="15"/>
  <c r="I130" i="15"/>
  <c r="H130" i="15"/>
  <c r="F130" i="15"/>
  <c r="F129" i="15"/>
  <c r="D130" i="15"/>
  <c r="C130" i="15"/>
  <c r="A130" i="15"/>
  <c r="A129" i="15"/>
  <c r="I125" i="15"/>
  <c r="H125" i="15"/>
  <c r="G125" i="15"/>
  <c r="F125" i="15"/>
  <c r="E125" i="15"/>
  <c r="D125" i="15"/>
  <c r="C125" i="15"/>
  <c r="A125" i="15"/>
  <c r="A122" i="15"/>
  <c r="A120" i="15"/>
  <c r="A118" i="15"/>
  <c r="A115" i="15"/>
  <c r="F113" i="15"/>
  <c r="B113" i="15"/>
  <c r="A113" i="15"/>
  <c r="G111" i="15"/>
  <c r="F111" i="15"/>
  <c r="B111" i="15"/>
  <c r="A111" i="15"/>
  <c r="G109" i="15"/>
  <c r="F109" i="15"/>
  <c r="B109" i="15"/>
  <c r="A109" i="15"/>
  <c r="G107" i="15"/>
  <c r="F107" i="15"/>
  <c r="B107" i="15"/>
  <c r="A107" i="15"/>
  <c r="G105" i="15"/>
  <c r="F105" i="15"/>
  <c r="B105" i="15"/>
  <c r="A105" i="15"/>
  <c r="G103" i="15"/>
  <c r="F103" i="15"/>
  <c r="B103" i="15"/>
  <c r="A103" i="15"/>
  <c r="A101" i="15"/>
  <c r="H97" i="15"/>
  <c r="A97" i="15"/>
  <c r="G93" i="15"/>
  <c r="G90" i="15"/>
  <c r="B93" i="15"/>
  <c r="B90" i="15"/>
  <c r="I73" i="15"/>
  <c r="H73" i="15"/>
  <c r="F73" i="15"/>
  <c r="F72" i="15"/>
  <c r="D73" i="15"/>
  <c r="C73" i="15"/>
  <c r="A73" i="15"/>
  <c r="A72" i="15"/>
  <c r="I68" i="15"/>
  <c r="H68" i="15"/>
  <c r="G68" i="15"/>
  <c r="F68" i="15"/>
  <c r="E68" i="15"/>
  <c r="D68" i="15"/>
  <c r="C68" i="15"/>
  <c r="A68" i="15"/>
  <c r="A65" i="15"/>
  <c r="A63" i="15"/>
  <c r="A61" i="15"/>
  <c r="A58" i="15"/>
  <c r="F56" i="15"/>
  <c r="B56" i="15"/>
  <c r="A56" i="15"/>
  <c r="G54" i="15"/>
  <c r="F54" i="15"/>
  <c r="B54" i="15"/>
  <c r="A54" i="15"/>
  <c r="G52" i="15"/>
  <c r="F52" i="15"/>
  <c r="B52" i="15"/>
  <c r="A52" i="15"/>
  <c r="G50" i="15"/>
  <c r="F50" i="15"/>
  <c r="B50" i="15"/>
  <c r="A50" i="15"/>
  <c r="G48" i="15"/>
  <c r="F48" i="15"/>
  <c r="B48" i="15"/>
  <c r="A48" i="15"/>
  <c r="G46" i="15"/>
  <c r="F46" i="15"/>
  <c r="B46" i="15"/>
  <c r="A46" i="15"/>
  <c r="A44" i="15"/>
  <c r="H40" i="15"/>
  <c r="A40" i="15"/>
  <c r="G36" i="15"/>
  <c r="G33" i="15"/>
  <c r="B36" i="15"/>
  <c r="B33" i="15"/>
  <c r="I16" i="15"/>
  <c r="H16" i="15"/>
  <c r="F16" i="15"/>
  <c r="F15" i="15"/>
  <c r="D16" i="15"/>
  <c r="C16" i="15"/>
  <c r="A16" i="15"/>
  <c r="A15" i="15"/>
  <c r="I11" i="15"/>
  <c r="H11" i="15"/>
  <c r="G11" i="15"/>
  <c r="F11" i="15"/>
  <c r="E11" i="15"/>
  <c r="D11" i="15"/>
  <c r="C11" i="15"/>
  <c r="A11" i="15"/>
  <c r="A8" i="15"/>
  <c r="A6" i="15"/>
  <c r="A4" i="15"/>
  <c r="A1" i="15"/>
  <c r="I643" i="16"/>
  <c r="H643" i="16"/>
  <c r="F643" i="16"/>
  <c r="F642" i="16"/>
  <c r="D643" i="16"/>
  <c r="C643" i="16"/>
  <c r="A643" i="16"/>
  <c r="A642" i="16"/>
  <c r="I638" i="16"/>
  <c r="H638" i="16"/>
  <c r="G638" i="16"/>
  <c r="F638" i="16"/>
  <c r="E638" i="16"/>
  <c r="D638" i="16"/>
  <c r="C638" i="16"/>
  <c r="A638" i="16"/>
  <c r="I586" i="16"/>
  <c r="H586" i="16"/>
  <c r="F586" i="16"/>
  <c r="F585" i="16"/>
  <c r="D586" i="16"/>
  <c r="C586" i="16"/>
  <c r="A586" i="16"/>
  <c r="A585" i="16"/>
  <c r="I581" i="16"/>
  <c r="H581" i="16"/>
  <c r="G581" i="16"/>
  <c r="F581" i="16"/>
  <c r="E581" i="16"/>
  <c r="D581" i="16"/>
  <c r="C581" i="16"/>
  <c r="A581" i="16"/>
  <c r="I524" i="16"/>
  <c r="H524" i="16"/>
  <c r="G524" i="16"/>
  <c r="F524" i="16"/>
  <c r="E524" i="16"/>
  <c r="D524" i="16"/>
  <c r="C524" i="16"/>
  <c r="A524" i="16"/>
  <c r="I467" i="16"/>
  <c r="H467" i="16"/>
  <c r="G467" i="16"/>
  <c r="F467" i="16"/>
  <c r="E467" i="16"/>
  <c r="D467" i="16"/>
  <c r="C467" i="16"/>
  <c r="A467" i="16"/>
  <c r="I415" i="16"/>
  <c r="H415" i="16"/>
  <c r="F415" i="16"/>
  <c r="F414" i="16"/>
  <c r="D415" i="16"/>
  <c r="C415" i="16"/>
  <c r="A415" i="16"/>
  <c r="A414" i="16"/>
  <c r="I410" i="16"/>
  <c r="H410" i="16"/>
  <c r="G410" i="16"/>
  <c r="F410" i="16"/>
  <c r="E410" i="16"/>
  <c r="D410" i="16"/>
  <c r="C410" i="16"/>
  <c r="A410" i="16"/>
  <c r="I353" i="16"/>
  <c r="H353" i="16"/>
  <c r="G353" i="16"/>
  <c r="F353" i="16"/>
  <c r="E353" i="16"/>
  <c r="D353" i="16"/>
  <c r="C353" i="16"/>
  <c r="A353" i="16"/>
  <c r="I296" i="16"/>
  <c r="H296" i="16"/>
  <c r="G296" i="16"/>
  <c r="F296" i="16"/>
  <c r="E296" i="16"/>
  <c r="D296" i="16"/>
  <c r="C296" i="16"/>
  <c r="A296" i="16"/>
  <c r="I239" i="16"/>
  <c r="H239" i="16"/>
  <c r="G239" i="16"/>
  <c r="F239" i="16"/>
  <c r="E239" i="16"/>
  <c r="D239" i="16"/>
  <c r="C239" i="16"/>
  <c r="A239" i="16"/>
  <c r="I182" i="16"/>
  <c r="H182" i="16"/>
  <c r="G182" i="16"/>
  <c r="F182" i="16"/>
  <c r="E182" i="16"/>
  <c r="D182" i="16"/>
  <c r="C182" i="16"/>
  <c r="A182" i="16"/>
  <c r="I125" i="16"/>
  <c r="H125" i="16"/>
  <c r="G125" i="16"/>
  <c r="F125" i="16"/>
  <c r="E125" i="16"/>
  <c r="D125" i="16"/>
  <c r="C125" i="16"/>
  <c r="A125" i="16"/>
  <c r="I68" i="16"/>
  <c r="H68" i="16"/>
  <c r="G68" i="16"/>
  <c r="F68" i="16"/>
  <c r="E68" i="16"/>
  <c r="D68" i="16"/>
  <c r="C68" i="16"/>
  <c r="A68" i="16"/>
  <c r="I16" i="16"/>
  <c r="H16" i="16"/>
  <c r="F16" i="16"/>
  <c r="F15" i="16"/>
  <c r="D16" i="16"/>
  <c r="C16" i="16"/>
  <c r="A16" i="16"/>
  <c r="A15" i="16"/>
  <c r="I11" i="16"/>
  <c r="H11" i="16"/>
  <c r="G11" i="16"/>
  <c r="F11" i="16"/>
  <c r="E11" i="16"/>
  <c r="D11" i="16"/>
  <c r="C11" i="16"/>
  <c r="A11" i="16"/>
  <c r="A1" i="16"/>
  <c r="A58" i="16" s="1"/>
  <c r="A115" i="16" s="1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I416" i="15"/>
  <c r="D416" i="15"/>
  <c r="I69" i="16"/>
  <c r="I126" i="16" s="1"/>
  <c r="H411" i="15"/>
  <c r="A69" i="16"/>
  <c r="I359" i="15"/>
  <c r="D359" i="15"/>
  <c r="H354" i="15"/>
  <c r="I302" i="15"/>
  <c r="D302" i="15"/>
  <c r="H297" i="15"/>
  <c r="I245" i="15"/>
  <c r="D245" i="15"/>
  <c r="H240" i="15"/>
  <c r="I188" i="15"/>
  <c r="D188" i="15"/>
  <c r="H183" i="15"/>
  <c r="I131" i="15"/>
  <c r="D131" i="15"/>
  <c r="H126" i="15"/>
  <c r="I74" i="15"/>
  <c r="D74" i="15"/>
  <c r="H69" i="15"/>
  <c r="D69" i="15"/>
  <c r="B5" i="3"/>
  <c r="I872" i="15"/>
  <c r="Q873" i="16"/>
  <c r="R873" i="16"/>
  <c r="S873" i="16"/>
  <c r="T873" i="16"/>
  <c r="Q872" i="16"/>
  <c r="R872" i="16"/>
  <c r="S872" i="16"/>
  <c r="T872" i="16"/>
  <c r="D872" i="15"/>
  <c r="L873" i="16"/>
  <c r="M873" i="16"/>
  <c r="N873" i="16"/>
  <c r="O873" i="16"/>
  <c r="L872" i="16"/>
  <c r="M872" i="16"/>
  <c r="N872" i="16"/>
  <c r="O872" i="16"/>
  <c r="H867" i="15"/>
  <c r="I815" i="15"/>
  <c r="Q816" i="16"/>
  <c r="R816" i="16"/>
  <c r="S816" i="16"/>
  <c r="T816" i="16"/>
  <c r="Q815" i="16"/>
  <c r="R815" i="16"/>
  <c r="S815" i="16"/>
  <c r="T815" i="16"/>
  <c r="D815" i="15"/>
  <c r="L816" i="16"/>
  <c r="M816" i="16"/>
  <c r="N816" i="16"/>
  <c r="O816" i="16"/>
  <c r="L815" i="16"/>
  <c r="M815" i="16"/>
  <c r="N815" i="16"/>
  <c r="O815" i="16"/>
  <c r="H810" i="15"/>
  <c r="I758" i="15"/>
  <c r="Q759" i="16"/>
  <c r="R759" i="16"/>
  <c r="S759" i="16"/>
  <c r="T759" i="16"/>
  <c r="Q758" i="16"/>
  <c r="R758" i="16"/>
  <c r="S758" i="16"/>
  <c r="T758" i="16"/>
  <c r="D758" i="15"/>
  <c r="L759" i="16"/>
  <c r="M759" i="16"/>
  <c r="N759" i="16"/>
  <c r="O759" i="16"/>
  <c r="L758" i="16"/>
  <c r="M758" i="16"/>
  <c r="N758" i="16"/>
  <c r="O758" i="16"/>
  <c r="H753" i="15"/>
  <c r="I706" i="15"/>
  <c r="H706" i="15"/>
  <c r="F706" i="15"/>
  <c r="D706" i="15"/>
  <c r="C706" i="15"/>
  <c r="A706" i="15"/>
  <c r="I701" i="15"/>
  <c r="Q702" i="16"/>
  <c r="R702" i="16"/>
  <c r="S702" i="16"/>
  <c r="T702" i="16"/>
  <c r="G701" i="15"/>
  <c r="Q701" i="16"/>
  <c r="R701" i="16"/>
  <c r="S701" i="16"/>
  <c r="T701" i="16"/>
  <c r="D701" i="15"/>
  <c r="L702" i="16"/>
  <c r="M702" i="16"/>
  <c r="N702" i="16"/>
  <c r="O702" i="16"/>
  <c r="L701" i="16"/>
  <c r="M701" i="16"/>
  <c r="N701" i="16"/>
  <c r="O701" i="16"/>
  <c r="I644" i="15"/>
  <c r="D644" i="15"/>
  <c r="H639" i="15"/>
  <c r="I587" i="15"/>
  <c r="D587" i="15"/>
  <c r="H582" i="15"/>
  <c r="I530" i="15"/>
  <c r="D530" i="15"/>
  <c r="H525" i="15"/>
  <c r="I473" i="15"/>
  <c r="D473" i="15"/>
  <c r="H468" i="15"/>
  <c r="I17" i="15"/>
  <c r="D17" i="15"/>
  <c r="I12" i="15"/>
  <c r="H12" i="15"/>
  <c r="G12" i="15"/>
  <c r="D12" i="15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A172" i="16"/>
  <c r="A229" i="16" s="1"/>
  <c r="A286" i="16" s="1"/>
  <c r="A343" i="16" s="1"/>
  <c r="A400" i="16" s="1"/>
  <c r="A457" i="16" s="1"/>
  <c r="A514" i="16" s="1"/>
  <c r="A571" i="16" s="1"/>
  <c r="A628" i="16" s="1"/>
  <c r="G69" i="15"/>
  <c r="I69" i="15"/>
  <c r="B16" i="3"/>
  <c r="B17" i="3"/>
  <c r="Z15" i="1"/>
  <c r="B19" i="3"/>
  <c r="X8" i="1"/>
  <c r="O8" i="1"/>
  <c r="Y8" i="1" s="1"/>
  <c r="X7" i="1"/>
  <c r="O7" i="1"/>
  <c r="Y7" i="1" s="1"/>
  <c r="B4" i="4"/>
  <c r="F3" i="21" s="1"/>
  <c r="C12" i="16"/>
  <c r="C12" i="15" s="1"/>
  <c r="H530" i="15"/>
  <c r="C644" i="16"/>
  <c r="C644" i="15" s="1"/>
  <c r="H359" i="15"/>
  <c r="A872" i="16"/>
  <c r="A872" i="15" s="1"/>
  <c r="H131" i="15"/>
  <c r="H245" i="15"/>
  <c r="A302" i="15"/>
  <c r="H302" i="15"/>
  <c r="F359" i="15"/>
  <c r="C359" i="15"/>
  <c r="H587" i="16"/>
  <c r="H587" i="15" s="1"/>
  <c r="D647" i="15"/>
  <c r="D590" i="15"/>
  <c r="D533" i="15"/>
  <c r="D476" i="15"/>
  <c r="D419" i="15"/>
  <c r="D362" i="15"/>
  <c r="D305" i="15"/>
  <c r="D248" i="15"/>
  <c r="D191" i="15"/>
  <c r="T25" i="1"/>
  <c r="K23" i="1" s="1"/>
  <c r="X12" i="1"/>
  <c r="A12" i="15"/>
  <c r="N10" i="1"/>
  <c r="B18" i="3"/>
  <c r="C17" i="16"/>
  <c r="A74" i="15"/>
  <c r="H74" i="15"/>
  <c r="F131" i="15"/>
  <c r="C131" i="15"/>
  <c r="H473" i="15"/>
  <c r="H644" i="16"/>
  <c r="H644" i="15" s="1"/>
  <c r="A758" i="16"/>
  <c r="A758" i="15" s="1"/>
  <c r="C872" i="16"/>
  <c r="C872" i="15" s="1"/>
  <c r="F17" i="16"/>
  <c r="A188" i="15"/>
  <c r="H188" i="15"/>
  <c r="F245" i="15"/>
  <c r="C245" i="15"/>
  <c r="A416" i="15"/>
  <c r="H416" i="15"/>
  <c r="F473" i="15"/>
  <c r="C473" i="15"/>
  <c r="A530" i="15"/>
  <c r="F587" i="16"/>
  <c r="F587" i="15" s="1"/>
  <c r="C587" i="16"/>
  <c r="C587" i="15" s="1"/>
  <c r="F644" i="16"/>
  <c r="F644" i="15" s="1"/>
  <c r="C758" i="16"/>
  <c r="C758" i="15" s="1"/>
  <c r="A17" i="16"/>
  <c r="H17" i="16"/>
  <c r="A701" i="16"/>
  <c r="A701" i="15" s="1"/>
  <c r="C701" i="16"/>
  <c r="C701" i="15" s="1"/>
  <c r="F701" i="16"/>
  <c r="F701" i="15" s="1"/>
  <c r="H701" i="16"/>
  <c r="H701" i="15" s="1"/>
  <c r="F758" i="16"/>
  <c r="F758" i="15" s="1"/>
  <c r="H758" i="16"/>
  <c r="H758" i="15" s="1"/>
  <c r="A815" i="16"/>
  <c r="A815" i="15" s="1"/>
  <c r="C815" i="16"/>
  <c r="C815" i="15" s="1"/>
  <c r="F815" i="16"/>
  <c r="F815" i="15" s="1"/>
  <c r="H815" i="16"/>
  <c r="H815" i="15" s="1"/>
  <c r="F872" i="16"/>
  <c r="F872" i="15" s="1"/>
  <c r="H872" i="16"/>
  <c r="H872" i="15" s="1"/>
  <c r="F74" i="15"/>
  <c r="C74" i="15"/>
  <c r="A131" i="15"/>
  <c r="F188" i="15"/>
  <c r="C188" i="15"/>
  <c r="A245" i="15"/>
  <c r="F302" i="15"/>
  <c r="C302" i="15"/>
  <c r="A359" i="15"/>
  <c r="F416" i="15"/>
  <c r="C416" i="15"/>
  <c r="A473" i="15"/>
  <c r="F530" i="15"/>
  <c r="C530" i="15"/>
  <c r="A587" i="16"/>
  <c r="A587" i="15" s="1"/>
  <c r="A644" i="16"/>
  <c r="A644" i="15" s="1"/>
  <c r="A69" i="15"/>
  <c r="A126" i="16"/>
  <c r="D183" i="16"/>
  <c r="D126" i="15"/>
  <c r="A631" i="15"/>
  <c r="A574" i="15"/>
  <c r="G183" i="16"/>
  <c r="G126" i="15"/>
  <c r="I183" i="16"/>
  <c r="I126" i="15"/>
  <c r="C17" i="15" l="1"/>
  <c r="F10" i="21"/>
  <c r="A17" i="15"/>
  <c r="C10" i="21"/>
  <c r="H17" i="15"/>
  <c r="K10" i="21"/>
  <c r="F17" i="15"/>
  <c r="H10" i="21"/>
  <c r="Y10" i="1"/>
  <c r="C69" i="16"/>
  <c r="C126" i="16" s="1"/>
  <c r="C126" i="15" s="1"/>
  <c r="H647" i="15"/>
  <c r="H590" i="15"/>
  <c r="H533" i="15"/>
  <c r="H476" i="15"/>
  <c r="H419" i="15"/>
  <c r="H362" i="15"/>
  <c r="H305" i="15"/>
  <c r="H248" i="15"/>
  <c r="H191" i="15"/>
  <c r="I183" i="15"/>
  <c r="I240" i="16"/>
  <c r="G183" i="15"/>
  <c r="D183" i="15"/>
  <c r="A126" i="15"/>
  <c r="A183" i="16"/>
  <c r="O12" i="1" l="1"/>
  <c r="I4" i="1" s="1"/>
  <c r="V4" i="4" s="1"/>
  <c r="Y12" i="1"/>
  <c r="O10" i="1" s="1"/>
  <c r="C183" i="16"/>
  <c r="C183" i="15" s="1"/>
  <c r="C69" i="15"/>
  <c r="A240" i="16"/>
  <c r="A183" i="15"/>
  <c r="D240" i="15"/>
  <c r="D297" i="16"/>
  <c r="G240" i="15"/>
  <c r="G297" i="16"/>
  <c r="I297" i="16"/>
  <c r="I240" i="15"/>
  <c r="F12" i="16" l="1"/>
  <c r="F12" i="15" s="1"/>
  <c r="C240" i="16"/>
  <c r="C297" i="16" s="1"/>
  <c r="C354" i="16" s="1"/>
  <c r="G297" i="15"/>
  <c r="I297" i="15"/>
  <c r="I354" i="16"/>
  <c r="A297" i="16"/>
  <c r="A240" i="15"/>
  <c r="D297" i="15"/>
  <c r="F69" i="16" l="1"/>
  <c r="F69" i="15" s="1"/>
  <c r="C240" i="15"/>
  <c r="C297" i="15"/>
  <c r="D354" i="15"/>
  <c r="D411" i="16"/>
  <c r="A297" i="15"/>
  <c r="A354" i="16"/>
  <c r="C354" i="15"/>
  <c r="C411" i="16"/>
  <c r="I354" i="15"/>
  <c r="I411" i="16"/>
  <c r="G354" i="15"/>
  <c r="G411" i="16"/>
  <c r="F126" i="16" l="1"/>
  <c r="F126" i="15" s="1"/>
  <c r="I468" i="16"/>
  <c r="I411" i="15"/>
  <c r="G411" i="15"/>
  <c r="C468" i="16"/>
  <c r="C411" i="15"/>
  <c r="A411" i="16"/>
  <c r="A354" i="15"/>
  <c r="D411" i="15"/>
  <c r="F183" i="16" l="1"/>
  <c r="F183" i="15" s="1"/>
  <c r="D468" i="15"/>
  <c r="D525" i="16"/>
  <c r="A468" i="16"/>
  <c r="A411" i="15"/>
  <c r="C525" i="16"/>
  <c r="C468" i="15"/>
  <c r="G468" i="15"/>
  <c r="G525" i="16"/>
  <c r="I468" i="15"/>
  <c r="I525" i="16"/>
  <c r="F240" i="16" l="1"/>
  <c r="F240" i="15" s="1"/>
  <c r="I525" i="15"/>
  <c r="I582" i="16"/>
  <c r="C525" i="15"/>
  <c r="C582" i="16"/>
  <c r="A468" i="15"/>
  <c r="A525" i="16"/>
  <c r="G525" i="15"/>
  <c r="G582" i="16"/>
  <c r="D582" i="16"/>
  <c r="D525" i="15"/>
  <c r="F297" i="16" l="1"/>
  <c r="F297" i="15" s="1"/>
  <c r="D639" i="16"/>
  <c r="D582" i="15"/>
  <c r="G582" i="15"/>
  <c r="G639" i="16"/>
  <c r="A582" i="16"/>
  <c r="A525" i="15"/>
  <c r="C639" i="16"/>
  <c r="C582" i="15"/>
  <c r="I639" i="16"/>
  <c r="I582" i="15"/>
  <c r="F354" i="16" l="1"/>
  <c r="F354" i="15" s="1"/>
  <c r="I696" i="16"/>
  <c r="I753" i="16" s="1"/>
  <c r="I639" i="15"/>
  <c r="C696" i="16"/>
  <c r="C753" i="16" s="1"/>
  <c r="C639" i="15"/>
  <c r="A582" i="15"/>
  <c r="A639" i="16"/>
  <c r="D696" i="16"/>
  <c r="D753" i="16" s="1"/>
  <c r="D639" i="15"/>
  <c r="G696" i="16"/>
  <c r="G753" i="16" s="1"/>
  <c r="G639" i="15"/>
  <c r="F411" i="16" l="1"/>
  <c r="F468" i="16" s="1"/>
  <c r="G810" i="16"/>
  <c r="G753" i="15"/>
  <c r="D810" i="16"/>
  <c r="D753" i="15"/>
  <c r="C810" i="16"/>
  <c r="C753" i="15"/>
  <c r="I810" i="16"/>
  <c r="I753" i="15"/>
  <c r="A639" i="15"/>
  <c r="A696" i="16"/>
  <c r="A753" i="16" s="1"/>
  <c r="F411" i="15" l="1"/>
  <c r="F525" i="16"/>
  <c r="F468" i="15"/>
  <c r="A753" i="15"/>
  <c r="A810" i="16"/>
  <c r="I867" i="16"/>
  <c r="I867" i="15" s="1"/>
  <c r="I810" i="15"/>
  <c r="C867" i="16"/>
  <c r="C867" i="15" s="1"/>
  <c r="C810" i="15"/>
  <c r="D867" i="16"/>
  <c r="D867" i="15" s="1"/>
  <c r="D810" i="15"/>
  <c r="G810" i="15"/>
  <c r="G867" i="16"/>
  <c r="G867" i="15" s="1"/>
  <c r="F525" i="15" l="1"/>
  <c r="F582" i="16"/>
  <c r="A867" i="16"/>
  <c r="A867" i="15" s="1"/>
  <c r="A810" i="15"/>
  <c r="F582" i="15" l="1"/>
  <c r="F639" i="16"/>
  <c r="F639" i="15" l="1"/>
  <c r="F696" i="16"/>
  <c r="F753" i="16" s="1"/>
  <c r="F810" i="16" l="1"/>
  <c r="F753" i="15"/>
  <c r="F867" i="16" l="1"/>
  <c r="F867" i="15" s="1"/>
  <c r="F810" i="15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B305" i="15"/>
  <c r="B647" i="15"/>
  <c r="B590" i="15"/>
  <c r="B419" i="15"/>
  <c r="B476" i="15"/>
  <c r="B533" i="15"/>
  <c r="B362" i="15"/>
  <c r="B191" i="15"/>
  <c r="B248" i="15"/>
  <c r="B7" i="3" l="1"/>
  <c r="F191" i="15"/>
  <c r="F248" i="15"/>
  <c r="F590" i="15"/>
  <c r="F305" i="15"/>
  <c r="F533" i="15"/>
  <c r="F647" i="15"/>
  <c r="F476" i="15"/>
  <c r="F419" i="15"/>
  <c r="F362" i="15"/>
  <c r="J4" i="4" l="1"/>
  <c r="K3" i="21" s="1"/>
  <c r="E12" i="16"/>
  <c r="E12" i="15" s="1"/>
  <c r="H22" i="21" l="1"/>
  <c r="H14" i="21"/>
  <c r="H6" i="21"/>
  <c r="E69" i="16"/>
  <c r="E69" i="15" s="1"/>
  <c r="E126" i="16" l="1"/>
  <c r="E126" i="15" s="1"/>
  <c r="E183" i="16" l="1"/>
  <c r="E183" i="15" s="1"/>
  <c r="E240" i="16" l="1"/>
  <c r="E240" i="15" s="1"/>
  <c r="E297" i="16" l="1"/>
  <c r="E354" i="16" s="1"/>
  <c r="E297" i="15" l="1"/>
  <c r="E411" i="16"/>
  <c r="E354" i="15"/>
  <c r="E411" i="15" l="1"/>
  <c r="E468" i="16"/>
  <c r="E525" i="16" l="1"/>
  <c r="E468" i="15"/>
  <c r="E525" i="15" l="1"/>
  <c r="E582" i="16"/>
  <c r="E639" i="16" l="1"/>
  <c r="E582" i="15"/>
  <c r="E639" i="15" l="1"/>
  <c r="E696" i="16"/>
  <c r="E753" i="16" s="1"/>
  <c r="E753" i="15" l="1"/>
  <c r="E810" i="16"/>
  <c r="E810" i="15" l="1"/>
  <c r="E867" i="16"/>
  <c r="E867" i="15" s="1"/>
  <c r="C6" i="1" l="1"/>
  <c r="B6" i="1"/>
  <c r="I6" i="1"/>
  <c r="BD6" i="1" l="1"/>
  <c r="BC6" i="1"/>
  <c r="BE6" i="1" l="1"/>
  <c r="K4" i="21" s="1"/>
  <c r="B22" i="21" l="1"/>
  <c r="B14" i="21"/>
  <c r="B6" i="21"/>
</calcChain>
</file>

<file path=xl/sharedStrings.xml><?xml version="1.0" encoding="utf-8"?>
<sst xmlns="http://schemas.openxmlformats.org/spreadsheetml/2006/main" count="586" uniqueCount="101">
  <si>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</si>
  <si>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</si>
  <si>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</si>
  <si>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</si>
  <si>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</si>
  <si>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</si>
  <si>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</si>
  <si>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</si>
  <si>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</si>
  <si>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</si>
  <si>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</si>
  <si>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</si>
  <si>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</si>
  <si>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</si>
  <si>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</si>
  <si>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</si>
  <si>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</si>
  <si>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</si>
  <si>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</si>
  <si>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</si>
  <si>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</si>
  <si>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</si>
  <si>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</si>
  <si>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</si>
  <si>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</si>
  <si>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</si>
  <si>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</si>
  <si>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</si>
  <si>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</si>
  <si>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</si>
  <si>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</si>
  <si>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</si>
  <si>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</si>
  <si>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</si>
  <si>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</si>
  <si>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</si>
  <si>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</si>
  <si>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</si>
  <si>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</si>
  <si>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</si>
  <si>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</si>
  <si>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</si>
  <si>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</si>
  <si>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</si>
  <si>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</si>
  <si>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</si>
  <si>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</si>
  <si>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</si>
  <si>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</si>
  <si>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</si>
  <si>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</si>
  <si>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</si>
  <si>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</si>
  <si>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</si>
  <si>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</si>
  <si>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červ. 25-28</t>
  </si>
  <si>
    <t>mod. 25-28</t>
  </si>
  <si>
    <t>kg</t>
  </si>
  <si>
    <t>jun</t>
  </si>
  <si>
    <t>x</t>
  </si>
  <si>
    <t>Čísla utkání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</si>
  <si>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</si>
  <si>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</si>
  <si>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</si>
  <si>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</si>
  <si>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</si>
  <si>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</si>
  <si>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</si>
  <si>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</si>
  <si>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</si>
  <si>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</si>
  <si>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</si>
  <si>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</si>
  <si>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</si>
  <si>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</si>
  <si>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</si>
  <si>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</si>
  <si>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</si>
  <si>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</si>
  <si>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</si>
  <si>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</si>
  <si>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</si>
  <si>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</si>
  <si>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</si>
  <si>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</si>
  <si>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</si>
  <si>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</si>
  <si>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</si>
  <si>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</si>
  <si>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</si>
  <si>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</si>
  <si>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</si>
  <si>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A příp</t>
  </si>
  <si>
    <t>1. kolo</t>
  </si>
  <si>
    <t>2. kolo</t>
  </si>
  <si>
    <t>3. kolo</t>
  </si>
  <si>
    <t>Smejkal Simon</t>
  </si>
  <si>
    <t>TAK Hellas Brno</t>
  </si>
  <si>
    <t>Šabata Robert</t>
  </si>
  <si>
    <t>Kolenovský Albert</t>
  </si>
  <si>
    <t>C28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</si>
</sst>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3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3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DashDotDot">
        <color auto="1"/>
      </left>
      <right/>
      <top style="mediumDashDotDot">
        <color auto="1"/>
      </top>
      <bottom/>
      <diagonal/>
    </border>
    <border>
      <left/>
      <right/>
      <top style="mediumDashDotDot">
        <color auto="1"/>
      </top>
      <bottom/>
      <diagonal/>
    </border>
    <border>
      <left/>
      <right style="mediumDashDotDot">
        <color auto="1"/>
      </right>
      <top style="mediumDashDotDot">
        <color auto="1"/>
      </top>
      <bottom/>
      <diagonal/>
    </border>
    <border>
      <left style="mediumDashDotDot">
        <color auto="1"/>
      </left>
      <right/>
      <top/>
      <bottom/>
      <diagonal/>
    </border>
    <border>
      <left/>
      <right style="mediumDashDotDot">
        <color auto="1"/>
      </right>
      <top/>
      <bottom/>
      <diagonal/>
    </border>
    <border>
      <left style="mediumDashDotDot">
        <color auto="1"/>
      </left>
      <right/>
      <top/>
      <bottom style="mediumDashDotDot">
        <color auto="1"/>
      </bottom>
      <diagonal/>
    </border>
    <border>
      <left/>
      <right/>
      <top/>
      <bottom style="mediumDashDotDot">
        <color auto="1"/>
      </bottom>
      <diagonal/>
    </border>
    <border>
      <left/>
      <right style="mediumDashDotDot">
        <color auto="1"/>
      </right>
      <top/>
      <bottom style="mediumDashDotDot">
        <color auto="1"/>
      </bottom>
      <diagonal/>
    </border>
  </borders>
  <cellStyleXfs count="1">
    <xf numFmtId="0" fontId="0" fillId="0" borderId="0"/>
  </cellStyleXfs>
  <cellXfs count="4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30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2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15" fillId="2" borderId="33" xfId="0" applyFont="1" applyFill="1" applyBorder="1" applyAlignment="1">
      <alignment vertical="distributed"/>
    </xf>
    <xf numFmtId="0" fontId="14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5" fillId="2" borderId="0" xfId="0" applyFont="1" applyFill="1" applyAlignment="1">
      <alignment vertical="distributed"/>
    </xf>
    <xf numFmtId="0" fontId="0" fillId="2" borderId="0" xfId="0" applyFill="1"/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14" fillId="2" borderId="0" xfId="0" applyFont="1" applyFill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15" fillId="2" borderId="35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4" fillId="0" borderId="0" xfId="0" applyFont="1" applyAlignment="1">
      <alignment horizontal="center" vertical="center" wrapText="1"/>
    </xf>
    <xf numFmtId="0" fontId="15" fillId="2" borderId="3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0" xfId="0" applyFill="1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0" fillId="2" borderId="37" xfId="0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vertical="distributed" wrapText="1"/>
    </xf>
    <xf numFmtId="0" fontId="0" fillId="2" borderId="39" xfId="0" applyFill="1" applyBorder="1" applyAlignment="1">
      <alignment horizontal="center" vertical="center"/>
    </xf>
    <xf numFmtId="0" fontId="15" fillId="2" borderId="40" xfId="0" applyFont="1" applyFill="1" applyBorder="1" applyAlignment="1">
      <alignment horizontal="center" vertical="center"/>
    </xf>
    <xf numFmtId="0" fontId="15" fillId="2" borderId="41" xfId="0" applyFont="1" applyFill="1" applyBorder="1" applyAlignment="1">
      <alignment vertical="distributed"/>
    </xf>
    <xf numFmtId="0" fontId="15" fillId="2" borderId="0" xfId="0" applyFont="1" applyFill="1" applyAlignment="1">
      <alignment vertical="distributed" wrapText="1"/>
    </xf>
    <xf numFmtId="0" fontId="15" fillId="2" borderId="42" xfId="0" applyFont="1" applyFill="1" applyBorder="1" applyAlignment="1">
      <alignment vertical="distributed"/>
    </xf>
    <xf numFmtId="0" fontId="15" fillId="2" borderId="43" xfId="0" applyFont="1" applyFill="1" applyBorder="1" applyAlignment="1">
      <alignment horizontal="left" vertical="distributed"/>
    </xf>
    <xf numFmtId="0" fontId="15" fillId="2" borderId="44" xfId="0" applyFont="1" applyFill="1" applyBorder="1" applyAlignment="1">
      <alignment horizontal="left" vertical="distributed"/>
    </xf>
    <xf numFmtId="0" fontId="15" fillId="2" borderId="45" xfId="0" applyFont="1" applyFill="1" applyBorder="1" applyAlignment="1">
      <alignment vertical="distributed"/>
    </xf>
    <xf numFmtId="0" fontId="15" fillId="2" borderId="45" xfId="0" applyFont="1" applyFill="1" applyBorder="1" applyAlignment="1">
      <alignment vertical="distributed" wrapText="1"/>
    </xf>
    <xf numFmtId="0" fontId="15" fillId="2" borderId="46" xfId="0" applyFont="1" applyFill="1" applyBorder="1" applyAlignment="1">
      <alignment vertical="distributed"/>
    </xf>
    <xf numFmtId="0" fontId="15" fillId="2" borderId="47" xfId="0" applyFont="1" applyFill="1" applyBorder="1" applyAlignment="1">
      <alignment vertical="distributed"/>
    </xf>
    <xf numFmtId="0" fontId="15" fillId="2" borderId="48" xfId="0" applyFont="1" applyFill="1" applyBorder="1" applyAlignment="1">
      <alignment vertical="distributed"/>
    </xf>
    <xf numFmtId="0" fontId="3" fillId="0" borderId="49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15" fillId="2" borderId="5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15" fillId="2" borderId="51" xfId="0" applyFont="1" applyFill="1" applyBorder="1" applyAlignment="1">
      <alignment vertical="distributed" wrapText="1"/>
    </xf>
    <xf numFmtId="0" fontId="15" fillId="2" borderId="52" xfId="0" applyFont="1" applyFill="1" applyBorder="1" applyAlignment="1">
      <alignment vertical="distributed" wrapText="1"/>
    </xf>
    <xf numFmtId="0" fontId="15" fillId="2" borderId="53" xfId="0" applyFont="1" applyFill="1" applyBorder="1" applyAlignment="1">
      <alignment vertical="distributed" wrapText="1"/>
    </xf>
    <xf numFmtId="0" fontId="15" fillId="2" borderId="36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77" xfId="0" applyBorder="1" applyAlignment="1">
      <alignment horizontal="left" vertical="center"/>
    </xf>
    <xf numFmtId="0" fontId="0" fillId="0" borderId="77" xfId="0" applyBorder="1" applyAlignment="1">
      <alignment horizontal="center" vertical="center"/>
    </xf>
    <xf numFmtId="0" fontId="0" fillId="0" borderId="75" xfId="0" applyBorder="1" applyAlignment="1">
      <alignment horizontal="left" vertical="center"/>
    </xf>
    <xf numFmtId="0" fontId="0" fillId="0" borderId="75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0" fontId="0" fillId="0" borderId="0" xfId="0" applyAlignment="1">
      <alignment horizontal="left"/>
    </xf>
    <xf numFmtId="49" fontId="2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23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98" xfId="0" applyFon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105" xfId="0" applyBorder="1"/>
    <xf numFmtId="0" fontId="0" fillId="0" borderId="114" xfId="0" applyBorder="1" applyAlignment="1" applyProtection="1">
      <alignment horizontal="center" vertical="center"/>
      <protection locked="0"/>
    </xf>
    <xf numFmtId="0" fontId="0" fillId="0" borderId="115" xfId="0" applyBorder="1" applyAlignment="1" applyProtection="1">
      <alignment horizontal="center" vertical="center"/>
      <protection locked="0"/>
    </xf>
    <xf numFmtId="0" fontId="0" fillId="0" borderId="116" xfId="0" applyBorder="1" applyAlignment="1" applyProtection="1">
      <alignment horizontal="center" vertical="center"/>
      <protection locked="0"/>
    </xf>
    <xf numFmtId="0" fontId="0" fillId="0" borderId="117" xfId="0" applyBorder="1" applyAlignment="1" applyProtection="1">
      <alignment horizontal="center" vertical="center"/>
      <protection locked="0"/>
    </xf>
    <xf numFmtId="0" fontId="1" fillId="0" borderId="104" xfId="0" applyFont="1" applyBorder="1" applyAlignment="1">
      <alignment horizontal="center" vertical="center"/>
    </xf>
    <xf numFmtId="0" fontId="7" fillId="0" borderId="103" xfId="0" applyFont="1" applyBorder="1" applyAlignment="1">
      <alignment horizontal="center" vertical="center"/>
    </xf>
    <xf numFmtId="0" fontId="10" fillId="0" borderId="102" xfId="0" applyFont="1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10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8" xfId="0" applyBorder="1" applyAlignment="1" applyProtection="1">
      <alignment horizontal="center" vertical="center"/>
      <protection locked="0"/>
    </xf>
    <xf numFmtId="0" fontId="2" fillId="0" borderId="120" xfId="0" applyFont="1" applyBorder="1" applyAlignment="1">
      <alignment horizontal="center" wrapText="1"/>
    </xf>
    <xf numFmtId="49" fontId="23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121" xfId="0" applyBorder="1" applyAlignment="1">
      <alignment horizontal="center" vertical="center"/>
    </xf>
    <xf numFmtId="0" fontId="2" fillId="0" borderId="105" xfId="0" applyFont="1" applyBorder="1" applyAlignment="1">
      <alignment horizontal="center" wrapText="1"/>
    </xf>
    <xf numFmtId="1" fontId="23" fillId="0" borderId="105" xfId="0" applyNumberFormat="1" applyFont="1" applyBorder="1" applyAlignment="1">
      <alignment horizontal="center" vertical="center" wrapText="1"/>
    </xf>
    <xf numFmtId="1" fontId="11" fillId="0" borderId="105" xfId="0" applyNumberFormat="1" applyFont="1" applyBorder="1" applyAlignment="1">
      <alignment horizontal="center" vertical="center" wrapText="1"/>
    </xf>
    <xf numFmtId="49" fontId="5" fillId="0" borderId="105" xfId="0" applyNumberFormat="1" applyFont="1" applyBorder="1" applyAlignment="1">
      <alignment horizontal="center" vertical="center" wrapText="1"/>
    </xf>
    <xf numFmtId="0" fontId="5" fillId="0" borderId="105" xfId="0" applyFont="1" applyBorder="1" applyAlignment="1">
      <alignment horizontal="center" vertical="center" wrapText="1"/>
    </xf>
    <xf numFmtId="164" fontId="5" fillId="0" borderId="10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2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23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31" xfId="0" applyBorder="1"/>
    <xf numFmtId="0" fontId="3" fillId="0" borderId="31" xfId="0" applyFont="1" applyBorder="1"/>
    <xf numFmtId="0" fontId="0" fillId="0" borderId="103" xfId="0" applyBorder="1" applyAlignment="1" applyProtection="1">
      <alignment horizontal="center" vertical="center"/>
      <protection locked="0"/>
    </xf>
    <xf numFmtId="0" fontId="0" fillId="0" borderId="104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9" fillId="2" borderId="34" xfId="0" applyFont="1" applyFill="1" applyBorder="1" applyAlignment="1">
      <alignment horizontal="center" vertical="center" wrapText="1"/>
    </xf>
    <xf numFmtId="0" fontId="29" fillId="2" borderId="34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49" fontId="0" fillId="2" borderId="0" xfId="0" applyNumberFormat="1" applyFill="1" applyAlignment="1">
      <alignment vertical="center"/>
    </xf>
    <xf numFmtId="0" fontId="15" fillId="2" borderId="137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4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144" xfId="0" applyFont="1" applyBorder="1" applyAlignment="1">
      <alignment horizontal="left" vertical="center"/>
    </xf>
    <xf numFmtId="0" fontId="11" fillId="0" borderId="145" xfId="0" applyFont="1" applyBorder="1" applyAlignment="1">
      <alignment horizontal="left" vertical="center"/>
    </xf>
    <xf numFmtId="49" fontId="11" fillId="0" borderId="145" xfId="0" applyNumberFormat="1" applyFont="1" applyBorder="1" applyAlignment="1">
      <alignment horizontal="left" vertical="center"/>
    </xf>
    <xf numFmtId="0" fontId="11" fillId="0" borderId="145" xfId="0" applyFont="1" applyBorder="1" applyAlignment="1">
      <alignment vertical="center"/>
    </xf>
    <xf numFmtId="0" fontId="11" fillId="0" borderId="145" xfId="0" applyFont="1" applyBorder="1" applyAlignment="1">
      <alignment horizontal="right" vertical="center"/>
    </xf>
    <xf numFmtId="0" fontId="0" fillId="0" borderId="146" xfId="0" applyBorder="1" applyAlignment="1">
      <alignment vertical="center"/>
    </xf>
    <xf numFmtId="0" fontId="0" fillId="0" borderId="147" xfId="0" applyBorder="1" applyAlignment="1">
      <alignment vertical="center"/>
    </xf>
    <xf numFmtId="0" fontId="0" fillId="0" borderId="148" xfId="0" applyBorder="1" applyAlignment="1">
      <alignment vertical="center"/>
    </xf>
    <xf numFmtId="0" fontId="0" fillId="0" borderId="147" xfId="0" applyBorder="1" applyAlignment="1">
      <alignment horizontal="center" vertical="center" wrapText="1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11" fillId="0" borderId="150" xfId="0" applyFont="1" applyBorder="1" applyAlignment="1">
      <alignment horizontal="left" vertical="center" wrapText="1"/>
    </xf>
    <xf numFmtId="0" fontId="11" fillId="0" borderId="151" xfId="0" applyFont="1" applyBorder="1" applyAlignment="1">
      <alignment horizontal="left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0" fontId="0" fillId="0" borderId="5" xfId="0" applyBorder="1"/>
    <xf numFmtId="0" fontId="0" fillId="0" borderId="7" xfId="0" applyBorder="1"/>
    <xf numFmtId="0" fontId="0" fillId="0" borderId="16" xfId="0" applyBorder="1"/>
    <xf numFmtId="0" fontId="8" fillId="0" borderId="0" xfId="0" applyFont="1" applyAlignment="1">
      <alignment horizontal="center"/>
    </xf>
    <xf numFmtId="0" fontId="31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1" fillId="0" borderId="104" xfId="0" applyFont="1" applyBorder="1" applyAlignment="1">
      <alignment horizontal="center" vertical="center"/>
    </xf>
    <xf numFmtId="0" fontId="7" fillId="0" borderId="103" xfId="0" applyFont="1" applyBorder="1" applyAlignment="1">
      <alignment horizontal="center" vertical="center"/>
    </xf>
    <xf numFmtId="0" fontId="10" fillId="0" borderId="10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99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113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109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10" fillId="0" borderId="109" xfId="0" applyFont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0" fontId="7" fillId="0" borderId="118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10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7" fillId="0" borderId="3" xfId="0" applyFont="1" applyBorder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1" xfId="0" applyBorder="1" applyAlignment="1">
      <alignment horizontal="left" vertical="center"/>
    </xf>
    <xf numFmtId="0" fontId="3" fillId="0" borderId="112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122" xfId="0" applyBorder="1" applyAlignment="1">
      <alignment horizontal="left" vertical="center"/>
    </xf>
    <xf numFmtId="0" fontId="0" fillId="0" borderId="123" xfId="0" applyBorder="1" applyAlignment="1">
      <alignment horizontal="left" vertical="center"/>
    </xf>
    <xf numFmtId="0" fontId="3" fillId="0" borderId="124" xfId="0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63" xfId="0" applyBorder="1" applyAlignment="1">
      <alignment horizontal="left" vertical="center"/>
    </xf>
    <xf numFmtId="0" fontId="0" fillId="0" borderId="100" xfId="0" applyBorder="1" applyAlignment="1" applyProtection="1">
      <alignment horizontal="center" vertical="center"/>
      <protection locked="0"/>
    </xf>
    <xf numFmtId="0" fontId="0" fillId="0" borderId="106" xfId="0" applyBorder="1" applyAlignment="1">
      <alignment horizontal="left" vertical="center"/>
    </xf>
    <xf numFmtId="0" fontId="0" fillId="0" borderId="107" xfId="0" applyBorder="1" applyAlignment="1">
      <alignment horizontal="left" vertical="center"/>
    </xf>
    <xf numFmtId="0" fontId="3" fillId="0" borderId="108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112" xfId="0" applyFont="1" applyBorder="1" applyAlignment="1" applyProtection="1">
      <alignment horizontal="center" vertical="center"/>
      <protection locked="0"/>
    </xf>
    <xf numFmtId="0" fontId="12" fillId="0" borderId="124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12" fillId="0" borderId="108" xfId="0" applyFont="1" applyBorder="1" applyAlignment="1" applyProtection="1">
      <alignment horizontal="center" vertical="center"/>
      <protection locked="0"/>
    </xf>
    <xf numFmtId="0" fontId="1" fillId="0" borderId="119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125" xfId="0" applyFont="1" applyBorder="1" applyAlignment="1" applyProtection="1">
      <alignment horizontal="center" vertical="center"/>
      <protection locked="0"/>
    </xf>
    <xf numFmtId="0" fontId="10" fillId="0" borderId="126" xfId="0" applyFont="1" applyBorder="1" applyAlignment="1" applyProtection="1">
      <alignment horizontal="center" vertical="center"/>
      <protection locked="0"/>
    </xf>
    <xf numFmtId="0" fontId="10" fillId="0" borderId="125" xfId="0" applyFont="1" applyBorder="1" applyAlignment="1">
      <alignment horizontal="center" vertical="center"/>
    </xf>
    <xf numFmtId="0" fontId="10" fillId="0" borderId="126" xfId="0" applyFont="1" applyBorder="1" applyAlignment="1">
      <alignment horizontal="center" vertical="center"/>
    </xf>
    <xf numFmtId="0" fontId="28" fillId="0" borderId="127" xfId="0" applyFont="1" applyBorder="1" applyAlignment="1">
      <alignment horizontal="center" vertical="center"/>
    </xf>
    <xf numFmtId="0" fontId="28" fillId="0" borderId="132" xfId="0" applyFont="1" applyBorder="1" applyAlignment="1">
      <alignment horizontal="center" vertical="center"/>
    </xf>
    <xf numFmtId="0" fontId="10" fillId="0" borderId="128" xfId="0" applyFont="1" applyBorder="1" applyAlignment="1">
      <alignment horizontal="center" vertical="center"/>
    </xf>
    <xf numFmtId="0" fontId="10" fillId="0" borderId="133" xfId="0" applyFont="1" applyBorder="1" applyAlignment="1">
      <alignment horizontal="center" vertical="center"/>
    </xf>
    <xf numFmtId="0" fontId="10" fillId="0" borderId="129" xfId="0" applyFont="1" applyBorder="1" applyAlignment="1">
      <alignment horizontal="center" vertical="center"/>
    </xf>
    <xf numFmtId="0" fontId="28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6" fillId="2" borderId="50" xfId="0" applyFont="1" applyFill="1" applyBorder="1" applyAlignment="1">
      <alignment horizontal="center" vertical="center"/>
    </xf>
    <xf numFmtId="0" fontId="16" fillId="2" borderId="34" xfId="0" applyFont="1" applyFill="1" applyBorder="1" applyAlignment="1">
      <alignment horizontal="center" vertical="center"/>
    </xf>
    <xf numFmtId="0" fontId="16" fillId="2" borderId="36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 wrapText="1"/>
    </xf>
    <xf numFmtId="0" fontId="15" fillId="2" borderId="50" xfId="0" applyFont="1" applyFill="1" applyBorder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/>
    </xf>
    <xf numFmtId="0" fontId="0" fillId="2" borderId="67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7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 wrapText="1"/>
    </xf>
    <xf numFmtId="0" fontId="0" fillId="2" borderId="69" xfId="0" applyFill="1" applyBorder="1" applyAlignment="1">
      <alignment horizontal="center" vertical="center" wrapText="1"/>
    </xf>
    <xf numFmtId="0" fontId="0" fillId="2" borderId="53" xfId="0" applyFill="1" applyBorder="1" applyAlignment="1">
      <alignment horizontal="center" vertical="center" wrapText="1"/>
    </xf>
    <xf numFmtId="0" fontId="0" fillId="2" borderId="46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70" xfId="0" applyFill="1" applyBorder="1" applyAlignment="1">
      <alignment horizontal="center" vertical="center" wrapText="1"/>
    </xf>
    <xf numFmtId="1" fontId="0" fillId="2" borderId="71" xfId="0" applyNumberFormat="1" applyFill="1" applyBorder="1" applyAlignment="1">
      <alignment horizontal="center" vertical="center" wrapText="1"/>
    </xf>
    <xf numFmtId="1" fontId="0" fillId="2" borderId="72" xfId="0" applyNumberForma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0" fillId="2" borderId="71" xfId="0" applyFill="1" applyBorder="1" applyAlignment="1">
      <alignment horizontal="center" vertical="center" wrapText="1"/>
    </xf>
    <xf numFmtId="0" fontId="0" fillId="2" borderId="72" xfId="0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/>
    </xf>
    <xf numFmtId="49" fontId="15" fillId="2" borderId="73" xfId="0" applyNumberFormat="1" applyFont="1" applyFill="1" applyBorder="1" applyAlignment="1">
      <alignment horizontal="center" vertical="center"/>
    </xf>
    <xf numFmtId="49" fontId="15" fillId="2" borderId="21" xfId="0" applyNumberFormat="1" applyFont="1" applyFill="1" applyBorder="1" applyAlignment="1">
      <alignment horizontal="center" vertical="center" wrapText="1"/>
    </xf>
    <xf numFmtId="49" fontId="15" fillId="2" borderId="70" xfId="0" applyNumberFormat="1" applyFont="1" applyFill="1" applyBorder="1" applyAlignment="1">
      <alignment horizontal="center" vertical="center" wrapText="1"/>
    </xf>
    <xf numFmtId="0" fontId="15" fillId="2" borderId="74" xfId="0" applyFont="1" applyFill="1" applyBorder="1" applyAlignment="1">
      <alignment horizontal="center" vertical="center"/>
    </xf>
    <xf numFmtId="0" fontId="15" fillId="2" borderId="47" xfId="0" applyFont="1" applyFill="1" applyBorder="1" applyAlignment="1">
      <alignment horizontal="center" vertical="center"/>
    </xf>
    <xf numFmtId="0" fontId="15" fillId="2" borderId="50" xfId="0" applyFont="1" applyFill="1" applyBorder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15" fillId="2" borderId="68" xfId="0" applyFont="1" applyFill="1" applyBorder="1" applyAlignment="1">
      <alignment horizontal="center" vertical="center" wrapText="1"/>
    </xf>
    <xf numFmtId="0" fontId="15" fillId="2" borderId="69" xfId="0" applyFont="1" applyFill="1" applyBorder="1" applyAlignment="1">
      <alignment horizontal="center" vertical="center" wrapText="1"/>
    </xf>
    <xf numFmtId="0" fontId="15" fillId="2" borderId="53" xfId="0" applyFont="1" applyFill="1" applyBorder="1" applyAlignment="1">
      <alignment horizontal="center" vertical="center" wrapText="1"/>
    </xf>
    <xf numFmtId="0" fontId="15" fillId="2" borderId="46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/>
    </xf>
    <xf numFmtId="0" fontId="15" fillId="2" borderId="73" xfId="0" applyFont="1" applyFill="1" applyBorder="1" applyAlignment="1">
      <alignment horizontal="center" vertical="center"/>
    </xf>
    <xf numFmtId="0" fontId="11" fillId="2" borderId="68" xfId="0" applyFont="1" applyFill="1" applyBorder="1" applyAlignment="1">
      <alignment horizontal="center" vertical="center" wrapText="1"/>
    </xf>
    <xf numFmtId="0" fontId="11" fillId="2" borderId="69" xfId="0" applyFont="1" applyFill="1" applyBorder="1" applyAlignment="1">
      <alignment horizontal="center" vertical="center" wrapText="1"/>
    </xf>
    <xf numFmtId="0" fontId="11" fillId="2" borderId="53" xfId="0" applyFont="1" applyFill="1" applyBorder="1" applyAlignment="1">
      <alignment horizontal="center" vertical="center" wrapText="1"/>
    </xf>
    <xf numFmtId="0" fontId="11" fillId="2" borderId="46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1" fillId="2" borderId="70" xfId="0" applyFont="1" applyFill="1" applyBorder="1" applyAlignment="1">
      <alignment horizontal="center" vertical="center" wrapText="1"/>
    </xf>
    <xf numFmtId="0" fontId="15" fillId="2" borderId="71" xfId="0" applyFont="1" applyFill="1" applyBorder="1" applyAlignment="1">
      <alignment horizontal="center" vertical="center"/>
    </xf>
    <xf numFmtId="0" fontId="15" fillId="2" borderId="72" xfId="0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42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0" fillId="2" borderId="143" xfId="0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/>
    </xf>
    <xf numFmtId="0" fontId="0" fillId="2" borderId="75" xfId="0" applyFill="1" applyBorder="1" applyAlignment="1">
      <alignment horizontal="center" vertical="center"/>
    </xf>
    <xf numFmtId="0" fontId="0" fillId="2" borderId="95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5" fillId="2" borderId="74" xfId="0" applyFont="1" applyFill="1" applyBorder="1" applyAlignment="1">
      <alignment horizontal="left" vertical="center" wrapText="1"/>
    </xf>
    <xf numFmtId="0" fontId="15" fillId="2" borderId="75" xfId="0" applyFont="1" applyFill="1" applyBorder="1" applyAlignment="1">
      <alignment horizontal="left" vertical="center" wrapText="1"/>
    </xf>
    <xf numFmtId="0" fontId="15" fillId="2" borderId="69" xfId="0" applyFont="1" applyFill="1" applyBorder="1" applyAlignment="1">
      <alignment horizontal="left" vertical="center" wrapText="1"/>
    </xf>
    <xf numFmtId="0" fontId="15" fillId="2" borderId="76" xfId="0" applyFont="1" applyFill="1" applyBorder="1" applyAlignment="1">
      <alignment horizontal="left" vertical="center" wrapText="1"/>
    </xf>
    <xf numFmtId="0" fontId="15" fillId="2" borderId="77" xfId="0" applyFont="1" applyFill="1" applyBorder="1" applyAlignment="1">
      <alignment horizontal="left" vertical="center" wrapText="1"/>
    </xf>
    <xf numFmtId="0" fontId="15" fillId="2" borderId="78" xfId="0" applyFont="1" applyFill="1" applyBorder="1" applyAlignment="1">
      <alignment horizontal="left" vertical="center" wrapText="1"/>
    </xf>
    <xf numFmtId="0" fontId="0" fillId="2" borderId="71" xfId="0" applyFill="1" applyBorder="1" applyAlignment="1">
      <alignment horizontal="center" vertical="center"/>
    </xf>
    <xf numFmtId="0" fontId="0" fillId="2" borderId="84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51" xfId="0" applyFill="1" applyBorder="1" applyAlignment="1">
      <alignment horizontal="left" vertical="center" wrapText="1"/>
    </xf>
    <xf numFmtId="0" fontId="0" fillId="2" borderId="41" xfId="0" applyFill="1" applyBorder="1" applyAlignment="1">
      <alignment horizontal="left" vertical="center" wrapText="1"/>
    </xf>
    <xf numFmtId="0" fontId="0" fillId="2" borderId="93" xfId="0" applyFill="1" applyBorder="1" applyAlignment="1">
      <alignment horizontal="left" vertical="center" wrapText="1"/>
    </xf>
    <xf numFmtId="0" fontId="0" fillId="2" borderId="78" xfId="0" applyFill="1" applyBorder="1" applyAlignment="1">
      <alignment horizontal="left" vertical="center" wrapText="1"/>
    </xf>
    <xf numFmtId="0" fontId="0" fillId="2" borderId="79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80" xfId="0" applyFill="1" applyBorder="1" applyAlignment="1">
      <alignment horizontal="center" vertical="center"/>
    </xf>
    <xf numFmtId="0" fontId="0" fillId="2" borderId="76" xfId="0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94" xfId="0" applyFill="1" applyBorder="1" applyAlignment="1">
      <alignment horizontal="center" vertical="center"/>
    </xf>
    <xf numFmtId="0" fontId="0" fillId="2" borderId="68" xfId="0" applyFill="1" applyBorder="1" applyAlignment="1">
      <alignment horizontal="left" vertical="center" wrapText="1"/>
    </xf>
    <xf numFmtId="0" fontId="0" fillId="2" borderId="69" xfId="0" applyFill="1" applyBorder="1" applyAlignment="1">
      <alignment horizontal="left" vertical="center" wrapText="1"/>
    </xf>
    <xf numFmtId="0" fontId="0" fillId="2" borderId="74" xfId="0" applyFill="1" applyBorder="1" applyAlignment="1">
      <alignment horizontal="center" vertical="center"/>
    </xf>
    <xf numFmtId="0" fontId="0" fillId="2" borderId="53" xfId="0" applyFill="1" applyBorder="1" applyAlignment="1">
      <alignment horizontal="left" vertical="center" wrapText="1"/>
    </xf>
    <xf numFmtId="0" fontId="0" fillId="2" borderId="46" xfId="0" applyFill="1" applyBorder="1" applyAlignment="1">
      <alignment horizontal="left" vertical="center" wrapText="1"/>
    </xf>
    <xf numFmtId="0" fontId="0" fillId="2" borderId="47" xfId="0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 wrapText="1"/>
    </xf>
    <xf numFmtId="0" fontId="21" fillId="2" borderId="74" xfId="0" applyFont="1" applyFill="1" applyBorder="1" applyAlignment="1">
      <alignment horizontal="justify" vertical="center" wrapText="1"/>
    </xf>
    <xf numFmtId="0" fontId="21" fillId="2" borderId="75" xfId="0" applyFont="1" applyFill="1" applyBorder="1" applyAlignment="1">
      <alignment horizontal="justify" vertical="center" wrapText="1"/>
    </xf>
    <xf numFmtId="0" fontId="21" fillId="2" borderId="69" xfId="0" applyFont="1" applyFill="1" applyBorder="1" applyAlignment="1">
      <alignment horizontal="justify" vertical="center" wrapText="1"/>
    </xf>
    <xf numFmtId="0" fontId="21" fillId="2" borderId="76" xfId="0" applyFont="1" applyFill="1" applyBorder="1" applyAlignment="1">
      <alignment horizontal="justify" vertical="center" wrapText="1"/>
    </xf>
    <xf numFmtId="0" fontId="21" fillId="2" borderId="77" xfId="0" applyFont="1" applyFill="1" applyBorder="1" applyAlignment="1">
      <alignment horizontal="justify" vertical="center" wrapText="1"/>
    </xf>
    <xf numFmtId="0" fontId="21" fillId="2" borderId="78" xfId="0" applyFont="1" applyFill="1" applyBorder="1" applyAlignment="1">
      <alignment horizontal="justify" vertical="center" wrapText="1"/>
    </xf>
    <xf numFmtId="0" fontId="22" fillId="2" borderId="74" xfId="0" applyFont="1" applyFill="1" applyBorder="1" applyAlignment="1">
      <alignment horizontal="left" vertical="center" wrapText="1"/>
    </xf>
    <xf numFmtId="0" fontId="22" fillId="2" borderId="75" xfId="0" applyFont="1" applyFill="1" applyBorder="1" applyAlignment="1">
      <alignment horizontal="left" vertical="center" wrapText="1"/>
    </xf>
    <xf numFmtId="0" fontId="22" fillId="2" borderId="69" xfId="0" applyFont="1" applyFill="1" applyBorder="1" applyAlignment="1">
      <alignment horizontal="left" vertical="center" wrapText="1"/>
    </xf>
    <xf numFmtId="0" fontId="22" fillId="2" borderId="76" xfId="0" applyFont="1" applyFill="1" applyBorder="1" applyAlignment="1">
      <alignment horizontal="left" vertical="center" wrapText="1"/>
    </xf>
    <xf numFmtId="0" fontId="22" fillId="2" borderId="77" xfId="0" applyFont="1" applyFill="1" applyBorder="1" applyAlignment="1">
      <alignment horizontal="left" vertical="center" wrapText="1"/>
    </xf>
    <xf numFmtId="0" fontId="22" fillId="2" borderId="78" xfId="0" applyFont="1" applyFill="1" applyBorder="1" applyAlignment="1">
      <alignment horizontal="left" vertical="center" wrapText="1"/>
    </xf>
    <xf numFmtId="0" fontId="0" fillId="2" borderId="81" xfId="0" applyFill="1" applyBorder="1" applyAlignment="1">
      <alignment horizontal="center" vertical="center" wrapText="1"/>
    </xf>
    <xf numFmtId="0" fontId="0" fillId="2" borderId="82" xfId="0" applyFill="1" applyBorder="1" applyAlignment="1">
      <alignment horizontal="center" vertical="center" wrapText="1"/>
    </xf>
    <xf numFmtId="0" fontId="0" fillId="2" borderId="92" xfId="0" applyFill="1" applyBorder="1" applyAlignment="1">
      <alignment horizontal="center" vertical="center" wrapText="1"/>
    </xf>
    <xf numFmtId="0" fontId="17" fillId="2" borderId="37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justify" vertical="justify" wrapText="1"/>
    </xf>
    <xf numFmtId="0" fontId="0" fillId="2" borderId="5" xfId="0" applyFill="1" applyBorder="1" applyAlignment="1">
      <alignment horizontal="left" vertical="center" wrapText="1"/>
    </xf>
    <xf numFmtId="0" fontId="0" fillId="2" borderId="74" xfId="0" applyFill="1" applyBorder="1" applyAlignment="1">
      <alignment horizontal="justify" vertical="justify" wrapText="1"/>
    </xf>
    <xf numFmtId="0" fontId="0" fillId="2" borderId="75" xfId="0" applyFill="1" applyBorder="1" applyAlignment="1">
      <alignment horizontal="justify" vertical="justify" wrapText="1"/>
    </xf>
    <xf numFmtId="0" fontId="0" fillId="2" borderId="69" xfId="0" applyFill="1" applyBorder="1" applyAlignment="1">
      <alignment horizontal="justify" vertical="justify" wrapText="1"/>
    </xf>
    <xf numFmtId="0" fontId="0" fillId="2" borderId="76" xfId="0" applyFill="1" applyBorder="1" applyAlignment="1">
      <alignment horizontal="justify" vertical="justify" wrapText="1"/>
    </xf>
    <xf numFmtId="0" fontId="0" fillId="2" borderId="77" xfId="0" applyFill="1" applyBorder="1" applyAlignment="1">
      <alignment horizontal="justify" vertical="justify" wrapText="1"/>
    </xf>
    <xf numFmtId="0" fontId="0" fillId="2" borderId="78" xfId="0" applyFill="1" applyBorder="1" applyAlignment="1">
      <alignment horizontal="justify" vertical="justify" wrapText="1"/>
    </xf>
    <xf numFmtId="0" fontId="19" fillId="2" borderId="0" xfId="0" applyFont="1" applyFill="1" applyAlignment="1">
      <alignment horizontal="right" vertical="center" wrapText="1"/>
    </xf>
    <xf numFmtId="0" fontId="19" fillId="2" borderId="0" xfId="0" applyFont="1" applyFill="1" applyAlignment="1">
      <alignment horizontal="left" vertical="center" wrapText="1"/>
    </xf>
    <xf numFmtId="0" fontId="15" fillId="2" borderId="79" xfId="0" applyFont="1" applyFill="1" applyBorder="1" applyAlignment="1">
      <alignment horizontal="left" vertical="distributed"/>
    </xf>
    <xf numFmtId="0" fontId="15" fillId="2" borderId="80" xfId="0" applyFont="1" applyFill="1" applyBorder="1" applyAlignment="1">
      <alignment horizontal="left" vertical="distributed"/>
    </xf>
    <xf numFmtId="0" fontId="19" fillId="2" borderId="0" xfId="0" applyFont="1" applyFill="1" applyAlignment="1">
      <alignment horizontal="center" vertical="center"/>
    </xf>
    <xf numFmtId="0" fontId="0" fillId="2" borderId="83" xfId="0" applyFill="1" applyBorder="1" applyAlignment="1">
      <alignment horizontal="center" vertical="center" wrapText="1"/>
    </xf>
    <xf numFmtId="0" fontId="0" fillId="2" borderId="70" xfId="0" applyFill="1" applyBorder="1" applyAlignment="1">
      <alignment horizontal="center" vertical="center"/>
    </xf>
    <xf numFmtId="0" fontId="0" fillId="2" borderId="72" xfId="0" applyFill="1" applyBorder="1" applyAlignment="1">
      <alignment horizontal="center" vertical="center"/>
    </xf>
    <xf numFmtId="0" fontId="0" fillId="2" borderId="85" xfId="0" applyFill="1" applyBorder="1" applyAlignment="1">
      <alignment horizontal="center" vertical="center"/>
    </xf>
    <xf numFmtId="0" fontId="0" fillId="2" borderId="73" xfId="0" applyFill="1" applyBorder="1" applyAlignment="1">
      <alignment horizontal="center" vertical="center"/>
    </xf>
    <xf numFmtId="0" fontId="0" fillId="2" borderId="86" xfId="0" applyFill="1" applyBorder="1" applyAlignment="1">
      <alignment horizontal="center" vertical="center"/>
    </xf>
    <xf numFmtId="0" fontId="0" fillId="2" borderId="87" xfId="0" applyFill="1" applyBorder="1" applyAlignment="1">
      <alignment horizontal="center" vertical="center" wrapText="1"/>
    </xf>
    <xf numFmtId="0" fontId="0" fillId="2" borderId="88" xfId="0" applyFill="1" applyBorder="1" applyAlignment="1">
      <alignment horizontal="center" vertical="center" wrapText="1"/>
    </xf>
    <xf numFmtId="0" fontId="0" fillId="2" borderId="89" xfId="0" applyFill="1" applyBorder="1" applyAlignment="1">
      <alignment horizontal="center" vertical="center" wrapText="1"/>
    </xf>
    <xf numFmtId="0" fontId="18" fillId="2" borderId="90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right" vertical="center" wrapText="1"/>
    </xf>
    <xf numFmtId="0" fontId="18" fillId="2" borderId="91" xfId="0" applyFont="1" applyFill="1" applyBorder="1" applyAlignment="1">
      <alignment horizontal="right" vertical="center" wrapText="1"/>
    </xf>
    <xf numFmtId="0" fontId="0" fillId="2" borderId="87" xfId="0" applyFill="1" applyBorder="1" applyAlignment="1">
      <alignment horizontal="center" vertical="center"/>
    </xf>
    <xf numFmtId="0" fontId="0" fillId="2" borderId="88" xfId="0" applyFill="1" applyBorder="1" applyAlignment="1">
      <alignment horizontal="center" vertical="center"/>
    </xf>
    <xf numFmtId="0" fontId="0" fillId="2" borderId="89" xfId="0" applyFill="1" applyBorder="1" applyAlignment="1">
      <alignment horizontal="center" vertical="center"/>
    </xf>
    <xf numFmtId="0" fontId="15" fillId="2" borderId="92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0" fillId="2" borderId="74" xfId="0" applyFill="1" applyBorder="1" applyAlignment="1">
      <alignment horizontal="left" vertical="justify" wrapText="1"/>
    </xf>
    <xf numFmtId="0" fontId="0" fillId="2" borderId="75" xfId="0" applyFill="1" applyBorder="1" applyAlignment="1">
      <alignment horizontal="left" vertical="justify" wrapText="1"/>
    </xf>
    <xf numFmtId="0" fontId="0" fillId="2" borderId="69" xfId="0" applyFill="1" applyBorder="1" applyAlignment="1">
      <alignment horizontal="left" vertical="justify" wrapText="1"/>
    </xf>
    <xf numFmtId="0" fontId="0" fillId="2" borderId="76" xfId="0" applyFill="1" applyBorder="1" applyAlignment="1">
      <alignment horizontal="left" vertical="justify" wrapText="1"/>
    </xf>
    <xf numFmtId="0" fontId="0" fillId="2" borderId="77" xfId="0" applyFill="1" applyBorder="1" applyAlignment="1">
      <alignment horizontal="left" vertical="justify" wrapText="1"/>
    </xf>
    <xf numFmtId="0" fontId="0" fillId="2" borderId="78" xfId="0" applyFill="1" applyBorder="1" applyAlignment="1">
      <alignment horizontal="left" vertical="justify" wrapText="1"/>
    </xf>
    <xf numFmtId="0" fontId="22" fillId="2" borderId="74" xfId="0" applyFont="1" applyFill="1" applyBorder="1" applyAlignment="1">
      <alignment horizontal="justify" vertical="center" wrapText="1"/>
    </xf>
    <xf numFmtId="0" fontId="22" fillId="2" borderId="75" xfId="0" applyFont="1" applyFill="1" applyBorder="1" applyAlignment="1">
      <alignment horizontal="justify" vertical="center" wrapText="1"/>
    </xf>
    <xf numFmtId="0" fontId="22" fillId="2" borderId="69" xfId="0" applyFont="1" applyFill="1" applyBorder="1" applyAlignment="1">
      <alignment horizontal="justify" vertical="center" wrapText="1"/>
    </xf>
    <xf numFmtId="0" fontId="22" fillId="2" borderId="76" xfId="0" applyFont="1" applyFill="1" applyBorder="1" applyAlignment="1">
      <alignment horizontal="justify" vertical="center" wrapText="1"/>
    </xf>
    <xf numFmtId="0" fontId="22" fillId="2" borderId="77" xfId="0" applyFont="1" applyFill="1" applyBorder="1" applyAlignment="1">
      <alignment horizontal="justify" vertical="center" wrapText="1"/>
    </xf>
    <xf numFmtId="0" fontId="22" fillId="2" borderId="78" xfId="0" applyFont="1" applyFill="1" applyBorder="1" applyAlignment="1">
      <alignment horizontal="justify" vertical="center" wrapText="1"/>
    </xf>
    <xf numFmtId="0" fontId="0" fillId="2" borderId="138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143" xfId="0" applyFill="1" applyBorder="1" applyAlignment="1">
      <alignment horizontal="center" vertical="center" wrapText="1"/>
    </xf>
    <xf numFmtId="0" fontId="0" fillId="2" borderId="92" xfId="0" applyFill="1" applyBorder="1" applyAlignment="1">
      <alignment horizontal="center" vertical="center"/>
    </xf>
    <xf numFmtId="0" fontId="0" fillId="2" borderId="142" xfId="0" applyFill="1" applyBorder="1" applyAlignment="1">
      <alignment horizontal="center" vertical="center" wrapText="1"/>
    </xf>
    <xf numFmtId="0" fontId="10" fillId="2" borderId="68" xfId="0" applyFont="1" applyFill="1" applyBorder="1" applyAlignment="1">
      <alignment horizontal="center" vertical="center" wrapText="1"/>
    </xf>
    <xf numFmtId="0" fontId="10" fillId="2" borderId="69" xfId="0" applyFont="1" applyFill="1" applyBorder="1" applyAlignment="1">
      <alignment horizontal="center" vertical="center" wrapText="1"/>
    </xf>
    <xf numFmtId="0" fontId="10" fillId="2" borderId="53" xfId="0" applyFont="1" applyFill="1" applyBorder="1" applyAlignment="1">
      <alignment horizontal="center" vertical="center" wrapText="1"/>
    </xf>
    <xf numFmtId="0" fontId="10" fillId="2" borderId="46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70" xfId="0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/>
    </xf>
    <xf numFmtId="0" fontId="29" fillId="2" borderId="73" xfId="0" applyFont="1" applyFill="1" applyBorder="1" applyAlignment="1">
      <alignment horizontal="center" vertical="center"/>
    </xf>
    <xf numFmtId="0" fontId="29" fillId="2" borderId="5" xfId="0" applyFont="1" applyFill="1" applyBorder="1" applyAlignment="1">
      <alignment horizontal="center" vertical="center" wrapText="1"/>
    </xf>
    <xf numFmtId="0" fontId="29" fillId="2" borderId="73" xfId="0" applyFont="1" applyFill="1" applyBorder="1" applyAlignment="1">
      <alignment horizontal="center" vertical="center" wrapText="1"/>
    </xf>
    <xf numFmtId="0" fontId="15" fillId="2" borderId="137" xfId="0" applyFont="1" applyFill="1" applyBorder="1" applyAlignment="1">
      <alignment horizontal="center" vertical="center"/>
    </xf>
    <xf numFmtId="0" fontId="15" fillId="2" borderId="136" xfId="0" applyFont="1" applyFill="1" applyBorder="1" applyAlignment="1">
      <alignment horizontal="center" vertical="center"/>
    </xf>
    <xf numFmtId="0" fontId="15" fillId="2" borderId="134" xfId="0" applyFont="1" applyFill="1" applyBorder="1" applyAlignment="1">
      <alignment horizontal="center" vertical="center"/>
    </xf>
    <xf numFmtId="0" fontId="15" fillId="2" borderId="135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148" xfId="0" applyBorder="1" applyAlignment="1">
      <alignment horizontal="center" vertical="center"/>
    </xf>
    <xf numFmtId="0" fontId="11" fillId="0" borderId="15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598" name="Oval 1">
          <a:extLst>
            <a:ext uri="{FF2B5EF4-FFF2-40B4-BE49-F238E27FC236}">
              <a16:creationId xmlns:a16="http://schemas.microsoft.com/office/drawing/2014/main" id="{00000000-0008-0000-0500-000096210000}"/>
            </a:ext>
          </a:extLst>
        </xdr:cNvPr>
        <xdr:cNvSpPr>
          <a:spLocks noChangeArrowheads="1"/>
        </xdr:cNvSpPr>
      </xdr:nvSpPr>
      <xdr:spPr bwMode="auto">
        <a:xfrm>
          <a:off x="18573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599" name="Oval 2">
          <a:extLst>
            <a:ext uri="{FF2B5EF4-FFF2-40B4-BE49-F238E27FC236}">
              <a16:creationId xmlns:a16="http://schemas.microsoft.com/office/drawing/2014/main" id="{00000000-0008-0000-0500-000097210000}"/>
            </a:ext>
          </a:extLst>
        </xdr:cNvPr>
        <xdr:cNvSpPr>
          <a:spLocks noChangeArrowheads="1"/>
        </xdr:cNvSpPr>
      </xdr:nvSpPr>
      <xdr:spPr bwMode="auto">
        <a:xfrm>
          <a:off x="29622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600" name="Oval 4">
          <a:extLst>
            <a:ext uri="{FF2B5EF4-FFF2-40B4-BE49-F238E27FC236}">
              <a16:creationId xmlns:a16="http://schemas.microsoft.com/office/drawing/2014/main" id="{00000000-0008-0000-0500-000098210000}"/>
            </a:ext>
          </a:extLst>
        </xdr:cNvPr>
        <xdr:cNvSpPr>
          <a:spLocks noChangeArrowheads="1"/>
        </xdr:cNvSpPr>
      </xdr:nvSpPr>
      <xdr:spPr bwMode="auto">
        <a:xfrm>
          <a:off x="18573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601" name="Oval 5">
          <a:extLst>
            <a:ext uri="{FF2B5EF4-FFF2-40B4-BE49-F238E27FC236}">
              <a16:creationId xmlns:a16="http://schemas.microsoft.com/office/drawing/2014/main" id="{00000000-0008-0000-0500-000099210000}"/>
            </a:ext>
          </a:extLst>
        </xdr:cNvPr>
        <xdr:cNvSpPr>
          <a:spLocks noChangeArrowheads="1"/>
        </xdr:cNvSpPr>
      </xdr:nvSpPr>
      <xdr:spPr bwMode="auto">
        <a:xfrm>
          <a:off x="29622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02" name="Oval 7">
          <a:extLst>
            <a:ext uri="{FF2B5EF4-FFF2-40B4-BE49-F238E27FC236}">
              <a16:creationId xmlns:a16="http://schemas.microsoft.com/office/drawing/2014/main" id="{00000000-0008-0000-0500-00009A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03" name="Oval 8">
          <a:extLst>
            <a:ext uri="{FF2B5EF4-FFF2-40B4-BE49-F238E27FC236}">
              <a16:creationId xmlns:a16="http://schemas.microsoft.com/office/drawing/2014/main" id="{00000000-0008-0000-0500-00009B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04" name="Oval 10">
          <a:extLst>
            <a:ext uri="{FF2B5EF4-FFF2-40B4-BE49-F238E27FC236}">
              <a16:creationId xmlns:a16="http://schemas.microsoft.com/office/drawing/2014/main" id="{00000000-0008-0000-0500-00009C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05" name="Oval 11">
          <a:extLst>
            <a:ext uri="{FF2B5EF4-FFF2-40B4-BE49-F238E27FC236}">
              <a16:creationId xmlns:a16="http://schemas.microsoft.com/office/drawing/2014/main" id="{00000000-0008-0000-0500-00009D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06" name="Oval 13">
          <a:extLst>
            <a:ext uri="{FF2B5EF4-FFF2-40B4-BE49-F238E27FC236}">
              <a16:creationId xmlns:a16="http://schemas.microsoft.com/office/drawing/2014/main" id="{00000000-0008-0000-0500-00009E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07" name="Oval 14">
          <a:extLst>
            <a:ext uri="{FF2B5EF4-FFF2-40B4-BE49-F238E27FC236}">
              <a16:creationId xmlns:a16="http://schemas.microsoft.com/office/drawing/2014/main" id="{00000000-0008-0000-0500-00009F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08" name="Oval 16">
          <a:extLst>
            <a:ext uri="{FF2B5EF4-FFF2-40B4-BE49-F238E27FC236}">
              <a16:creationId xmlns:a16="http://schemas.microsoft.com/office/drawing/2014/main" id="{00000000-0008-0000-0500-0000A0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09" name="Oval 17">
          <a:extLst>
            <a:ext uri="{FF2B5EF4-FFF2-40B4-BE49-F238E27FC236}">
              <a16:creationId xmlns:a16="http://schemas.microsoft.com/office/drawing/2014/main" id="{00000000-0008-0000-0500-0000A1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10" name="Oval 19">
          <a:extLst>
            <a:ext uri="{FF2B5EF4-FFF2-40B4-BE49-F238E27FC236}">
              <a16:creationId xmlns:a16="http://schemas.microsoft.com/office/drawing/2014/main" id="{00000000-0008-0000-0500-0000A2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11" name="Oval 20">
          <a:extLst>
            <a:ext uri="{FF2B5EF4-FFF2-40B4-BE49-F238E27FC236}">
              <a16:creationId xmlns:a16="http://schemas.microsoft.com/office/drawing/2014/main" id="{00000000-0008-0000-0500-0000A3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12" name="Oval 22">
          <a:extLst>
            <a:ext uri="{FF2B5EF4-FFF2-40B4-BE49-F238E27FC236}">
              <a16:creationId xmlns:a16="http://schemas.microsoft.com/office/drawing/2014/main" id="{00000000-0008-0000-0500-0000A4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13" name="Oval 23">
          <a:extLst>
            <a:ext uri="{FF2B5EF4-FFF2-40B4-BE49-F238E27FC236}">
              <a16:creationId xmlns:a16="http://schemas.microsoft.com/office/drawing/2014/main" id="{00000000-0008-0000-0500-0000A5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14" name="Oval 25">
          <a:extLst>
            <a:ext uri="{FF2B5EF4-FFF2-40B4-BE49-F238E27FC236}">
              <a16:creationId xmlns:a16="http://schemas.microsoft.com/office/drawing/2014/main" id="{00000000-0008-0000-0500-0000A6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15" name="Oval 26">
          <a:extLst>
            <a:ext uri="{FF2B5EF4-FFF2-40B4-BE49-F238E27FC236}">
              <a16:creationId xmlns:a16="http://schemas.microsoft.com/office/drawing/2014/main" id="{00000000-0008-0000-0500-0000A7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16" name="Oval 28">
          <a:extLst>
            <a:ext uri="{FF2B5EF4-FFF2-40B4-BE49-F238E27FC236}">
              <a16:creationId xmlns:a16="http://schemas.microsoft.com/office/drawing/2014/main" id="{00000000-0008-0000-0500-0000A8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17" name="Oval 29">
          <a:extLst>
            <a:ext uri="{FF2B5EF4-FFF2-40B4-BE49-F238E27FC236}">
              <a16:creationId xmlns:a16="http://schemas.microsoft.com/office/drawing/2014/main" id="{00000000-0008-0000-0500-0000A9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618" name="Oval 31">
          <a:extLst>
            <a:ext uri="{FF2B5EF4-FFF2-40B4-BE49-F238E27FC236}">
              <a16:creationId xmlns:a16="http://schemas.microsoft.com/office/drawing/2014/main" id="{00000000-0008-0000-0500-0000AA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619" name="Oval 32">
          <a:extLst>
            <a:ext uri="{FF2B5EF4-FFF2-40B4-BE49-F238E27FC236}">
              <a16:creationId xmlns:a16="http://schemas.microsoft.com/office/drawing/2014/main" id="{00000000-0008-0000-0500-0000AB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620" name="Oval 34">
          <a:extLst>
            <a:ext uri="{FF2B5EF4-FFF2-40B4-BE49-F238E27FC236}">
              <a16:creationId xmlns:a16="http://schemas.microsoft.com/office/drawing/2014/main" id="{00000000-0008-0000-0500-0000AC210000}"/>
            </a:ext>
          </a:extLst>
        </xdr:cNvPr>
        <xdr:cNvSpPr>
          <a:spLocks noChangeArrowheads="1"/>
        </xdr:cNvSpPr>
      </xdr:nvSpPr>
      <xdr:spPr bwMode="auto">
        <a:xfrm>
          <a:off x="1857375" y="1033938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621" name="Oval 35">
          <a:extLst>
            <a:ext uri="{FF2B5EF4-FFF2-40B4-BE49-F238E27FC236}">
              <a16:creationId xmlns:a16="http://schemas.microsoft.com/office/drawing/2014/main" id="{00000000-0008-0000-0500-0000AD210000}"/>
            </a:ext>
          </a:extLst>
        </xdr:cNvPr>
        <xdr:cNvSpPr>
          <a:spLocks noChangeArrowheads="1"/>
        </xdr:cNvSpPr>
      </xdr:nvSpPr>
      <xdr:spPr bwMode="auto">
        <a:xfrm>
          <a:off x="2962275" y="1033938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622" name="Oval 37">
          <a:extLst>
            <a:ext uri="{FF2B5EF4-FFF2-40B4-BE49-F238E27FC236}">
              <a16:creationId xmlns:a16="http://schemas.microsoft.com/office/drawing/2014/main" id="{00000000-0008-0000-0500-0000AE21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623" name="Oval 38">
          <a:extLst>
            <a:ext uri="{FF2B5EF4-FFF2-40B4-BE49-F238E27FC236}">
              <a16:creationId xmlns:a16="http://schemas.microsoft.com/office/drawing/2014/main" id="{00000000-0008-0000-0500-0000AF21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624" name="Oval 40">
          <a:extLst>
            <a:ext uri="{FF2B5EF4-FFF2-40B4-BE49-F238E27FC236}">
              <a16:creationId xmlns:a16="http://schemas.microsoft.com/office/drawing/2014/main" id="{00000000-0008-0000-0500-0000B0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625" name="Oval 41">
          <a:extLst>
            <a:ext uri="{FF2B5EF4-FFF2-40B4-BE49-F238E27FC236}">
              <a16:creationId xmlns:a16="http://schemas.microsoft.com/office/drawing/2014/main" id="{00000000-0008-0000-0500-0000B1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626" name="Oval 43">
          <a:extLst>
            <a:ext uri="{FF2B5EF4-FFF2-40B4-BE49-F238E27FC236}">
              <a16:creationId xmlns:a16="http://schemas.microsoft.com/office/drawing/2014/main" id="{00000000-0008-0000-0500-0000B2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627" name="Oval 44">
          <a:extLst>
            <a:ext uri="{FF2B5EF4-FFF2-40B4-BE49-F238E27FC236}">
              <a16:creationId xmlns:a16="http://schemas.microsoft.com/office/drawing/2014/main" id="{00000000-0008-0000-0500-0000B3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8628" name="Oval 46">
          <a:extLst>
            <a:ext uri="{FF2B5EF4-FFF2-40B4-BE49-F238E27FC236}">
              <a16:creationId xmlns:a16="http://schemas.microsoft.com/office/drawing/2014/main" id="{00000000-0008-0000-0500-0000B4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8629" name="Oval 47">
          <a:extLst>
            <a:ext uri="{FF2B5EF4-FFF2-40B4-BE49-F238E27FC236}">
              <a16:creationId xmlns:a16="http://schemas.microsoft.com/office/drawing/2014/main" id="{00000000-0008-0000-0500-0000B5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8630" name="Oval 49">
          <a:extLst>
            <a:ext uri="{FF2B5EF4-FFF2-40B4-BE49-F238E27FC236}">
              <a16:creationId xmlns:a16="http://schemas.microsoft.com/office/drawing/2014/main" id="{00000000-0008-0000-0500-0000B6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8631" name="Oval 50">
          <a:extLst>
            <a:ext uri="{FF2B5EF4-FFF2-40B4-BE49-F238E27FC236}">
              <a16:creationId xmlns:a16="http://schemas.microsoft.com/office/drawing/2014/main" id="{00000000-0008-0000-0500-0000B7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32" name="Oval 52">
          <a:extLst>
            <a:ext uri="{FF2B5EF4-FFF2-40B4-BE49-F238E27FC236}">
              <a16:creationId xmlns:a16="http://schemas.microsoft.com/office/drawing/2014/main" id="{00000000-0008-0000-0500-0000B8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33" name="Oval 53">
          <a:extLst>
            <a:ext uri="{FF2B5EF4-FFF2-40B4-BE49-F238E27FC236}">
              <a16:creationId xmlns:a16="http://schemas.microsoft.com/office/drawing/2014/main" id="{00000000-0008-0000-0500-0000B9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34" name="Oval 55">
          <a:extLst>
            <a:ext uri="{FF2B5EF4-FFF2-40B4-BE49-F238E27FC236}">
              <a16:creationId xmlns:a16="http://schemas.microsoft.com/office/drawing/2014/main" id="{00000000-0008-0000-0500-0000BA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35" name="Oval 56">
          <a:extLst>
            <a:ext uri="{FF2B5EF4-FFF2-40B4-BE49-F238E27FC236}">
              <a16:creationId xmlns:a16="http://schemas.microsoft.com/office/drawing/2014/main" id="{00000000-0008-0000-0500-0000BB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36" name="Oval 58">
          <a:extLst>
            <a:ext uri="{FF2B5EF4-FFF2-40B4-BE49-F238E27FC236}">
              <a16:creationId xmlns:a16="http://schemas.microsoft.com/office/drawing/2014/main" id="{00000000-0008-0000-0500-0000BC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37" name="Oval 59">
          <a:extLst>
            <a:ext uri="{FF2B5EF4-FFF2-40B4-BE49-F238E27FC236}">
              <a16:creationId xmlns:a16="http://schemas.microsoft.com/office/drawing/2014/main" id="{00000000-0008-0000-0500-0000BD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38" name="Oval 61">
          <a:extLst>
            <a:ext uri="{FF2B5EF4-FFF2-40B4-BE49-F238E27FC236}">
              <a16:creationId xmlns:a16="http://schemas.microsoft.com/office/drawing/2014/main" id="{00000000-0008-0000-0500-0000BE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39" name="Oval 62">
          <a:extLst>
            <a:ext uri="{FF2B5EF4-FFF2-40B4-BE49-F238E27FC236}">
              <a16:creationId xmlns:a16="http://schemas.microsoft.com/office/drawing/2014/main" id="{00000000-0008-0000-0500-0000BF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40" name="Oval 64">
          <a:extLst>
            <a:ext uri="{FF2B5EF4-FFF2-40B4-BE49-F238E27FC236}">
              <a16:creationId xmlns:a16="http://schemas.microsoft.com/office/drawing/2014/main" id="{00000000-0008-0000-0500-0000C0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41" name="Oval 65">
          <a:extLst>
            <a:ext uri="{FF2B5EF4-FFF2-40B4-BE49-F238E27FC236}">
              <a16:creationId xmlns:a16="http://schemas.microsoft.com/office/drawing/2014/main" id="{00000000-0008-0000-0500-0000C1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42" name="Oval 67">
          <a:extLst>
            <a:ext uri="{FF2B5EF4-FFF2-40B4-BE49-F238E27FC236}">
              <a16:creationId xmlns:a16="http://schemas.microsoft.com/office/drawing/2014/main" id="{00000000-0008-0000-0500-0000C2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43" name="Oval 68">
          <a:extLst>
            <a:ext uri="{FF2B5EF4-FFF2-40B4-BE49-F238E27FC236}">
              <a16:creationId xmlns:a16="http://schemas.microsoft.com/office/drawing/2014/main" id="{00000000-0008-0000-0500-0000C3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44" name="Oval 70">
          <a:extLst>
            <a:ext uri="{FF2B5EF4-FFF2-40B4-BE49-F238E27FC236}">
              <a16:creationId xmlns:a16="http://schemas.microsoft.com/office/drawing/2014/main" id="{00000000-0008-0000-0500-0000C4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45" name="Oval 71">
          <a:extLst>
            <a:ext uri="{FF2B5EF4-FFF2-40B4-BE49-F238E27FC236}">
              <a16:creationId xmlns:a16="http://schemas.microsoft.com/office/drawing/2014/main" id="{00000000-0008-0000-0500-0000C5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46" name="Oval 73">
          <a:extLst>
            <a:ext uri="{FF2B5EF4-FFF2-40B4-BE49-F238E27FC236}">
              <a16:creationId xmlns:a16="http://schemas.microsoft.com/office/drawing/2014/main" id="{00000000-0008-0000-0500-0000C6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47" name="Oval 74">
          <a:extLst>
            <a:ext uri="{FF2B5EF4-FFF2-40B4-BE49-F238E27FC236}">
              <a16:creationId xmlns:a16="http://schemas.microsoft.com/office/drawing/2014/main" id="{00000000-0008-0000-0500-0000C7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48" name="Oval 76">
          <a:extLst>
            <a:ext uri="{FF2B5EF4-FFF2-40B4-BE49-F238E27FC236}">
              <a16:creationId xmlns:a16="http://schemas.microsoft.com/office/drawing/2014/main" id="{00000000-0008-0000-0500-0000C8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49" name="Oval 77">
          <a:extLst>
            <a:ext uri="{FF2B5EF4-FFF2-40B4-BE49-F238E27FC236}">
              <a16:creationId xmlns:a16="http://schemas.microsoft.com/office/drawing/2014/main" id="{00000000-0008-0000-0500-0000C9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50" name="Oval 79">
          <a:extLst>
            <a:ext uri="{FF2B5EF4-FFF2-40B4-BE49-F238E27FC236}">
              <a16:creationId xmlns:a16="http://schemas.microsoft.com/office/drawing/2014/main" id="{00000000-0008-0000-0500-0000CA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51" name="Oval 80">
          <a:extLst>
            <a:ext uri="{FF2B5EF4-FFF2-40B4-BE49-F238E27FC236}">
              <a16:creationId xmlns:a16="http://schemas.microsoft.com/office/drawing/2014/main" id="{00000000-0008-0000-0500-0000CB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52" name="Oval 82">
          <a:extLst>
            <a:ext uri="{FF2B5EF4-FFF2-40B4-BE49-F238E27FC236}">
              <a16:creationId xmlns:a16="http://schemas.microsoft.com/office/drawing/2014/main" id="{00000000-0008-0000-0500-0000CC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53" name="Oval 83">
          <a:extLst>
            <a:ext uri="{FF2B5EF4-FFF2-40B4-BE49-F238E27FC236}">
              <a16:creationId xmlns:a16="http://schemas.microsoft.com/office/drawing/2014/main" id="{00000000-0008-0000-0500-0000CD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54" name="Oval 85">
          <a:extLst>
            <a:ext uri="{FF2B5EF4-FFF2-40B4-BE49-F238E27FC236}">
              <a16:creationId xmlns:a16="http://schemas.microsoft.com/office/drawing/2014/main" id="{00000000-0008-0000-0500-0000CE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55" name="Oval 86">
          <a:extLst>
            <a:ext uri="{FF2B5EF4-FFF2-40B4-BE49-F238E27FC236}">
              <a16:creationId xmlns:a16="http://schemas.microsoft.com/office/drawing/2014/main" id="{00000000-0008-0000-0500-0000CF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56" name="Oval 88">
          <a:extLst>
            <a:ext uri="{FF2B5EF4-FFF2-40B4-BE49-F238E27FC236}">
              <a16:creationId xmlns:a16="http://schemas.microsoft.com/office/drawing/2014/main" id="{00000000-0008-0000-0500-0000D0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57" name="Oval 89">
          <a:extLst>
            <a:ext uri="{FF2B5EF4-FFF2-40B4-BE49-F238E27FC236}">
              <a16:creationId xmlns:a16="http://schemas.microsoft.com/office/drawing/2014/main" id="{00000000-0008-0000-0500-0000D1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58" name="Oval 91">
          <a:extLst>
            <a:ext uri="{FF2B5EF4-FFF2-40B4-BE49-F238E27FC236}">
              <a16:creationId xmlns:a16="http://schemas.microsoft.com/office/drawing/2014/main" id="{00000000-0008-0000-0500-0000D2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59" name="Oval 92">
          <a:extLst>
            <a:ext uri="{FF2B5EF4-FFF2-40B4-BE49-F238E27FC236}">
              <a16:creationId xmlns:a16="http://schemas.microsoft.com/office/drawing/2014/main" id="{00000000-0008-0000-0500-0000D3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60" name="Oval 94">
          <a:extLst>
            <a:ext uri="{FF2B5EF4-FFF2-40B4-BE49-F238E27FC236}">
              <a16:creationId xmlns:a16="http://schemas.microsoft.com/office/drawing/2014/main" id="{00000000-0008-0000-0500-0000D4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61" name="Oval 95">
          <a:extLst>
            <a:ext uri="{FF2B5EF4-FFF2-40B4-BE49-F238E27FC236}">
              <a16:creationId xmlns:a16="http://schemas.microsoft.com/office/drawing/2014/main" id="{00000000-0008-0000-0500-0000D5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62" name="Oval 97">
          <a:extLst>
            <a:ext uri="{FF2B5EF4-FFF2-40B4-BE49-F238E27FC236}">
              <a16:creationId xmlns:a16="http://schemas.microsoft.com/office/drawing/2014/main" id="{00000000-0008-0000-0500-0000D6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63" name="Oval 98">
          <a:extLst>
            <a:ext uri="{FF2B5EF4-FFF2-40B4-BE49-F238E27FC236}">
              <a16:creationId xmlns:a16="http://schemas.microsoft.com/office/drawing/2014/main" id="{00000000-0008-0000-0500-0000D7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64" name="Oval 100">
          <a:extLst>
            <a:ext uri="{FF2B5EF4-FFF2-40B4-BE49-F238E27FC236}">
              <a16:creationId xmlns:a16="http://schemas.microsoft.com/office/drawing/2014/main" id="{00000000-0008-0000-0500-0000D8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65" name="Oval 101">
          <a:extLst>
            <a:ext uri="{FF2B5EF4-FFF2-40B4-BE49-F238E27FC236}">
              <a16:creationId xmlns:a16="http://schemas.microsoft.com/office/drawing/2014/main" id="{00000000-0008-0000-0500-0000D9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66" name="Oval 103">
          <a:extLst>
            <a:ext uri="{FF2B5EF4-FFF2-40B4-BE49-F238E27FC236}">
              <a16:creationId xmlns:a16="http://schemas.microsoft.com/office/drawing/2014/main" id="{00000000-0008-0000-0500-0000DA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67" name="Oval 104">
          <a:extLst>
            <a:ext uri="{FF2B5EF4-FFF2-40B4-BE49-F238E27FC236}">
              <a16:creationId xmlns:a16="http://schemas.microsoft.com/office/drawing/2014/main" id="{00000000-0008-0000-0500-0000DB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68" name="Oval 106">
          <a:extLst>
            <a:ext uri="{FF2B5EF4-FFF2-40B4-BE49-F238E27FC236}">
              <a16:creationId xmlns:a16="http://schemas.microsoft.com/office/drawing/2014/main" id="{00000000-0008-0000-0500-0000DC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69" name="Oval 107">
          <a:extLst>
            <a:ext uri="{FF2B5EF4-FFF2-40B4-BE49-F238E27FC236}">
              <a16:creationId xmlns:a16="http://schemas.microsoft.com/office/drawing/2014/main" id="{00000000-0008-0000-0500-0000DD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70" name="Oval 109">
          <a:extLst>
            <a:ext uri="{FF2B5EF4-FFF2-40B4-BE49-F238E27FC236}">
              <a16:creationId xmlns:a16="http://schemas.microsoft.com/office/drawing/2014/main" id="{00000000-0008-0000-0500-0000DE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71" name="Oval 110">
          <a:extLst>
            <a:ext uri="{FF2B5EF4-FFF2-40B4-BE49-F238E27FC236}">
              <a16:creationId xmlns:a16="http://schemas.microsoft.com/office/drawing/2014/main" id="{00000000-0008-0000-0500-0000DF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72" name="Oval 112">
          <a:extLst>
            <a:ext uri="{FF2B5EF4-FFF2-40B4-BE49-F238E27FC236}">
              <a16:creationId xmlns:a16="http://schemas.microsoft.com/office/drawing/2014/main" id="{00000000-0008-0000-0500-0000E0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73" name="Oval 113">
          <a:extLst>
            <a:ext uri="{FF2B5EF4-FFF2-40B4-BE49-F238E27FC236}">
              <a16:creationId xmlns:a16="http://schemas.microsoft.com/office/drawing/2014/main" id="{00000000-0008-0000-0500-0000E1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74" name="Oval 115">
          <a:extLst>
            <a:ext uri="{FF2B5EF4-FFF2-40B4-BE49-F238E27FC236}">
              <a16:creationId xmlns:a16="http://schemas.microsoft.com/office/drawing/2014/main" id="{00000000-0008-0000-0500-0000E2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75" name="Oval 116">
          <a:extLst>
            <a:ext uri="{FF2B5EF4-FFF2-40B4-BE49-F238E27FC236}">
              <a16:creationId xmlns:a16="http://schemas.microsoft.com/office/drawing/2014/main" id="{00000000-0008-0000-0500-0000E3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76" name="Oval 118">
          <a:extLst>
            <a:ext uri="{FF2B5EF4-FFF2-40B4-BE49-F238E27FC236}">
              <a16:creationId xmlns:a16="http://schemas.microsoft.com/office/drawing/2014/main" id="{00000000-0008-0000-0500-0000E4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77" name="Oval 119">
          <a:extLst>
            <a:ext uri="{FF2B5EF4-FFF2-40B4-BE49-F238E27FC236}">
              <a16:creationId xmlns:a16="http://schemas.microsoft.com/office/drawing/2014/main" id="{00000000-0008-0000-0500-0000E5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78" name="Oval 121">
          <a:extLst>
            <a:ext uri="{FF2B5EF4-FFF2-40B4-BE49-F238E27FC236}">
              <a16:creationId xmlns:a16="http://schemas.microsoft.com/office/drawing/2014/main" id="{00000000-0008-0000-0500-0000E6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79" name="Oval 122">
          <a:extLst>
            <a:ext uri="{FF2B5EF4-FFF2-40B4-BE49-F238E27FC236}">
              <a16:creationId xmlns:a16="http://schemas.microsoft.com/office/drawing/2014/main" id="{00000000-0008-0000-0500-0000E7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80" name="Oval 124">
          <a:extLst>
            <a:ext uri="{FF2B5EF4-FFF2-40B4-BE49-F238E27FC236}">
              <a16:creationId xmlns:a16="http://schemas.microsoft.com/office/drawing/2014/main" id="{00000000-0008-0000-0500-0000E8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81" name="Oval 125">
          <a:extLst>
            <a:ext uri="{FF2B5EF4-FFF2-40B4-BE49-F238E27FC236}">
              <a16:creationId xmlns:a16="http://schemas.microsoft.com/office/drawing/2014/main" id="{00000000-0008-0000-0500-0000E9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82" name="Oval 127">
          <a:extLst>
            <a:ext uri="{FF2B5EF4-FFF2-40B4-BE49-F238E27FC236}">
              <a16:creationId xmlns:a16="http://schemas.microsoft.com/office/drawing/2014/main" id="{00000000-0008-0000-0500-0000EA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83" name="Oval 128">
          <a:extLst>
            <a:ext uri="{FF2B5EF4-FFF2-40B4-BE49-F238E27FC236}">
              <a16:creationId xmlns:a16="http://schemas.microsoft.com/office/drawing/2014/main" id="{00000000-0008-0000-0500-0000EB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84" name="Oval 130">
          <a:extLst>
            <a:ext uri="{FF2B5EF4-FFF2-40B4-BE49-F238E27FC236}">
              <a16:creationId xmlns:a16="http://schemas.microsoft.com/office/drawing/2014/main" id="{00000000-0008-0000-0500-0000EC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85" name="Oval 131">
          <a:extLst>
            <a:ext uri="{FF2B5EF4-FFF2-40B4-BE49-F238E27FC236}">
              <a16:creationId xmlns:a16="http://schemas.microsoft.com/office/drawing/2014/main" id="{00000000-0008-0000-0500-0000ED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86" name="Oval 133">
          <a:extLst>
            <a:ext uri="{FF2B5EF4-FFF2-40B4-BE49-F238E27FC236}">
              <a16:creationId xmlns:a16="http://schemas.microsoft.com/office/drawing/2014/main" id="{00000000-0008-0000-0500-0000EE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87" name="Oval 134">
          <a:extLst>
            <a:ext uri="{FF2B5EF4-FFF2-40B4-BE49-F238E27FC236}">
              <a16:creationId xmlns:a16="http://schemas.microsoft.com/office/drawing/2014/main" id="{00000000-0008-0000-0500-0000EF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88" name="Oval 136">
          <a:extLst>
            <a:ext uri="{FF2B5EF4-FFF2-40B4-BE49-F238E27FC236}">
              <a16:creationId xmlns:a16="http://schemas.microsoft.com/office/drawing/2014/main" id="{00000000-0008-0000-0500-0000F0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89" name="Oval 137">
          <a:extLst>
            <a:ext uri="{FF2B5EF4-FFF2-40B4-BE49-F238E27FC236}">
              <a16:creationId xmlns:a16="http://schemas.microsoft.com/office/drawing/2014/main" id="{00000000-0008-0000-0500-0000F1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0" name="Oval 138">
          <a:extLst>
            <a:ext uri="{FF2B5EF4-FFF2-40B4-BE49-F238E27FC236}">
              <a16:creationId xmlns:a16="http://schemas.microsoft.com/office/drawing/2014/main" id="{00000000-0008-0000-0500-0000F2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1" name="Oval 139">
          <a:extLst>
            <a:ext uri="{FF2B5EF4-FFF2-40B4-BE49-F238E27FC236}">
              <a16:creationId xmlns:a16="http://schemas.microsoft.com/office/drawing/2014/main" id="{00000000-0008-0000-0500-0000F3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2" name="Oval 140">
          <a:extLst>
            <a:ext uri="{FF2B5EF4-FFF2-40B4-BE49-F238E27FC236}">
              <a16:creationId xmlns:a16="http://schemas.microsoft.com/office/drawing/2014/main" id="{00000000-0008-0000-0500-0000F4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3" name="Oval 141">
          <a:extLst>
            <a:ext uri="{FF2B5EF4-FFF2-40B4-BE49-F238E27FC236}">
              <a16:creationId xmlns:a16="http://schemas.microsoft.com/office/drawing/2014/main" id="{00000000-0008-0000-0500-0000F5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4" name="Oval 142">
          <a:extLst>
            <a:ext uri="{FF2B5EF4-FFF2-40B4-BE49-F238E27FC236}">
              <a16:creationId xmlns:a16="http://schemas.microsoft.com/office/drawing/2014/main" id="{00000000-0008-0000-0500-0000F6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5" name="Oval 143">
          <a:extLst>
            <a:ext uri="{FF2B5EF4-FFF2-40B4-BE49-F238E27FC236}">
              <a16:creationId xmlns:a16="http://schemas.microsoft.com/office/drawing/2014/main" id="{00000000-0008-0000-0500-0000F7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6" name="Oval 144">
          <a:extLst>
            <a:ext uri="{FF2B5EF4-FFF2-40B4-BE49-F238E27FC236}">
              <a16:creationId xmlns:a16="http://schemas.microsoft.com/office/drawing/2014/main" id="{00000000-0008-0000-0500-0000F8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7" name="Oval 145">
          <a:extLst>
            <a:ext uri="{FF2B5EF4-FFF2-40B4-BE49-F238E27FC236}">
              <a16:creationId xmlns:a16="http://schemas.microsoft.com/office/drawing/2014/main" id="{00000000-0008-0000-0500-0000F9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698" name="Oval 146">
          <a:extLst>
            <a:ext uri="{FF2B5EF4-FFF2-40B4-BE49-F238E27FC236}">
              <a16:creationId xmlns:a16="http://schemas.microsoft.com/office/drawing/2014/main" id="{00000000-0008-0000-0500-0000FA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699" name="Oval 147">
          <a:extLst>
            <a:ext uri="{FF2B5EF4-FFF2-40B4-BE49-F238E27FC236}">
              <a16:creationId xmlns:a16="http://schemas.microsoft.com/office/drawing/2014/main" id="{00000000-0008-0000-0500-0000FB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0" name="Oval 148">
          <a:extLst>
            <a:ext uri="{FF2B5EF4-FFF2-40B4-BE49-F238E27FC236}">
              <a16:creationId xmlns:a16="http://schemas.microsoft.com/office/drawing/2014/main" id="{00000000-0008-0000-0500-0000FC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1" name="Oval 149">
          <a:extLst>
            <a:ext uri="{FF2B5EF4-FFF2-40B4-BE49-F238E27FC236}">
              <a16:creationId xmlns:a16="http://schemas.microsoft.com/office/drawing/2014/main" id="{00000000-0008-0000-0500-0000FD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2" name="Oval 150">
          <a:extLst>
            <a:ext uri="{FF2B5EF4-FFF2-40B4-BE49-F238E27FC236}">
              <a16:creationId xmlns:a16="http://schemas.microsoft.com/office/drawing/2014/main" id="{00000000-0008-0000-0500-0000FE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3" name="Oval 151">
          <a:extLst>
            <a:ext uri="{FF2B5EF4-FFF2-40B4-BE49-F238E27FC236}">
              <a16:creationId xmlns:a16="http://schemas.microsoft.com/office/drawing/2014/main" id="{00000000-0008-0000-0500-0000FF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4" name="Oval 152">
          <a:extLst>
            <a:ext uri="{FF2B5EF4-FFF2-40B4-BE49-F238E27FC236}">
              <a16:creationId xmlns:a16="http://schemas.microsoft.com/office/drawing/2014/main" id="{00000000-0008-0000-0500-00000022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5" name="Oval 153">
          <a:extLst>
            <a:ext uri="{FF2B5EF4-FFF2-40B4-BE49-F238E27FC236}">
              <a16:creationId xmlns:a16="http://schemas.microsoft.com/office/drawing/2014/main" id="{00000000-0008-0000-0500-00000122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6" name="Oval 154">
          <a:extLst>
            <a:ext uri="{FF2B5EF4-FFF2-40B4-BE49-F238E27FC236}">
              <a16:creationId xmlns:a16="http://schemas.microsoft.com/office/drawing/2014/main" id="{00000000-0008-0000-0500-00000222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7" name="Oval 155">
          <a:extLst>
            <a:ext uri="{FF2B5EF4-FFF2-40B4-BE49-F238E27FC236}">
              <a16:creationId xmlns:a16="http://schemas.microsoft.com/office/drawing/2014/main" id="{00000000-0008-0000-0500-00000322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08" name="Oval 156">
          <a:extLst>
            <a:ext uri="{FF2B5EF4-FFF2-40B4-BE49-F238E27FC236}">
              <a16:creationId xmlns:a16="http://schemas.microsoft.com/office/drawing/2014/main" id="{00000000-0008-0000-0500-000004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09" name="Oval 157">
          <a:extLst>
            <a:ext uri="{FF2B5EF4-FFF2-40B4-BE49-F238E27FC236}">
              <a16:creationId xmlns:a16="http://schemas.microsoft.com/office/drawing/2014/main" id="{00000000-0008-0000-0500-000005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0" name="Oval 158">
          <a:extLst>
            <a:ext uri="{FF2B5EF4-FFF2-40B4-BE49-F238E27FC236}">
              <a16:creationId xmlns:a16="http://schemas.microsoft.com/office/drawing/2014/main" id="{00000000-0008-0000-0500-000006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1" name="Oval 159">
          <a:extLst>
            <a:ext uri="{FF2B5EF4-FFF2-40B4-BE49-F238E27FC236}">
              <a16:creationId xmlns:a16="http://schemas.microsoft.com/office/drawing/2014/main" id="{00000000-0008-0000-0500-000007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2" name="Oval 160">
          <a:extLst>
            <a:ext uri="{FF2B5EF4-FFF2-40B4-BE49-F238E27FC236}">
              <a16:creationId xmlns:a16="http://schemas.microsoft.com/office/drawing/2014/main" id="{00000000-0008-0000-0500-000008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3" name="Oval 161">
          <a:extLst>
            <a:ext uri="{FF2B5EF4-FFF2-40B4-BE49-F238E27FC236}">
              <a16:creationId xmlns:a16="http://schemas.microsoft.com/office/drawing/2014/main" id="{00000000-0008-0000-0500-000009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4" name="Oval 162">
          <a:extLst>
            <a:ext uri="{FF2B5EF4-FFF2-40B4-BE49-F238E27FC236}">
              <a16:creationId xmlns:a16="http://schemas.microsoft.com/office/drawing/2014/main" id="{00000000-0008-0000-0500-00000A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5" name="Oval 163">
          <a:extLst>
            <a:ext uri="{FF2B5EF4-FFF2-40B4-BE49-F238E27FC236}">
              <a16:creationId xmlns:a16="http://schemas.microsoft.com/office/drawing/2014/main" id="{00000000-0008-0000-0500-00000B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6" name="Oval 164">
          <a:extLst>
            <a:ext uri="{FF2B5EF4-FFF2-40B4-BE49-F238E27FC236}">
              <a16:creationId xmlns:a16="http://schemas.microsoft.com/office/drawing/2014/main" id="{00000000-0008-0000-0500-00000C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7" name="Oval 165">
          <a:extLst>
            <a:ext uri="{FF2B5EF4-FFF2-40B4-BE49-F238E27FC236}">
              <a16:creationId xmlns:a16="http://schemas.microsoft.com/office/drawing/2014/main" id="{00000000-0008-0000-0500-00000D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686</xdr:row>
          <xdr:rowOff>0</xdr:rowOff>
        </xdr:from>
        <xdr:to>
          <xdr:col>8</xdr:col>
          <xdr:colOff>480060</xdr:colOff>
          <xdr:row>691</xdr:row>
          <xdr:rowOff>15240</xdr:rowOff>
        </xdr:to>
        <xdr:sp macro="" textlink="">
          <xdr:nvSpPr>
            <xdr:cNvPr id="8234" name="Object 42" hidden="1">
              <a:extLst>
                <a:ext uri="{63B3BB69-23CF-44E3-9099-C40C66FF867C}">
                  <a14:compatExt spid="_x0000_s8234"/>
                </a:ext>
                <a:ext uri="{FF2B5EF4-FFF2-40B4-BE49-F238E27FC236}">
                  <a16:creationId xmlns:a16="http://schemas.microsoft.com/office/drawing/2014/main" id="{00000000-0008-0000-0500-00002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743</xdr:row>
          <xdr:rowOff>0</xdr:rowOff>
        </xdr:from>
        <xdr:to>
          <xdr:col>8</xdr:col>
          <xdr:colOff>480060</xdr:colOff>
          <xdr:row>748</xdr:row>
          <xdr:rowOff>15240</xdr:rowOff>
        </xdr:to>
        <xdr:sp macro="" textlink="">
          <xdr:nvSpPr>
            <xdr:cNvPr id="8237" name="Object 45" hidden="1">
              <a:extLst>
                <a:ext uri="{63B3BB69-23CF-44E3-9099-C40C66FF867C}">
                  <a14:compatExt spid="_x0000_s8237"/>
                </a:ext>
                <a:ext uri="{FF2B5EF4-FFF2-40B4-BE49-F238E27FC236}">
                  <a16:creationId xmlns:a16="http://schemas.microsoft.com/office/drawing/2014/main" id="{00000000-0008-0000-0500-00002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800</xdr:row>
          <xdr:rowOff>0</xdr:rowOff>
        </xdr:from>
        <xdr:to>
          <xdr:col>8</xdr:col>
          <xdr:colOff>480060</xdr:colOff>
          <xdr:row>805</xdr:row>
          <xdr:rowOff>15240</xdr:rowOff>
        </xdr:to>
        <xdr:sp macro="" textlink="">
          <xdr:nvSpPr>
            <xdr:cNvPr id="8240" name="Object 48" hidden="1">
              <a:extLst>
                <a:ext uri="{63B3BB69-23CF-44E3-9099-C40C66FF867C}">
                  <a14:compatExt spid="_x0000_s8240"/>
                </a:ext>
                <a:ext uri="{FF2B5EF4-FFF2-40B4-BE49-F238E27FC236}">
                  <a16:creationId xmlns:a16="http://schemas.microsoft.com/office/drawing/2014/main" id="{00000000-0008-0000-0500-00003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857</xdr:row>
          <xdr:rowOff>0</xdr:rowOff>
        </xdr:from>
        <xdr:to>
          <xdr:col>8</xdr:col>
          <xdr:colOff>480060</xdr:colOff>
          <xdr:row>862</xdr:row>
          <xdr:rowOff>15240</xdr:rowOff>
        </xdr:to>
        <xdr:sp macro="" textlink="">
          <xdr:nvSpPr>
            <xdr:cNvPr id="8243" name="Object 51" hidden="1">
              <a:extLst>
                <a:ext uri="{63B3BB69-23CF-44E3-9099-C40C66FF867C}">
                  <a14:compatExt spid="_x0000_s8243"/>
                </a:ext>
                <a:ext uri="{FF2B5EF4-FFF2-40B4-BE49-F238E27FC236}">
                  <a16:creationId xmlns:a16="http://schemas.microsoft.com/office/drawing/2014/main" id="{00000000-0008-0000-0500-00003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Sout&#283;&#382;%20-%2005%20z&#225;vodn&#237;k&#36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Sout&#283;&#382;%20-%2004%20z&#225;vodn&#237;ci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3">
          <cell r="A53" t="str">
            <v>číslo utkání</v>
          </cell>
        </row>
        <row r="54">
          <cell r="A54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57">
          <cell r="A157" t="str">
            <v>žíněnka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08">
          <cell r="A208" t="str">
            <v>pořadové číslo</v>
          </cell>
        </row>
        <row r="211">
          <cell r="A211" t="str">
            <v>Trenér</v>
          </cell>
        </row>
        <row r="234">
          <cell r="B234" t="str">
            <v>2 minuty</v>
          </cell>
        </row>
        <row r="235">
          <cell r="B235" t="str">
            <v>2 minuty</v>
          </cell>
        </row>
        <row r="236">
          <cell r="B236" t="str">
            <v>2 minuty</v>
          </cell>
        </row>
        <row r="237">
          <cell r="B237" t="str">
            <v>2 minuty</v>
          </cell>
        </row>
        <row r="238">
          <cell r="B238" t="str">
            <v>2 minuty</v>
          </cell>
        </row>
        <row r="239">
          <cell r="B239" t="str">
            <v>2 minuty</v>
          </cell>
        </row>
        <row r="240">
          <cell r="B240" t="str">
            <v>3 minuty</v>
          </cell>
        </row>
        <row r="241">
          <cell r="B241" t="str">
            <v>3 minuty</v>
          </cell>
        </row>
        <row r="242">
          <cell r="B242" t="str">
            <v>1,5 minuty</v>
          </cell>
        </row>
        <row r="243">
          <cell r="B243" t="str">
            <v>1,5 minuty</v>
          </cell>
        </row>
        <row r="244">
          <cell r="B244" t="str">
            <v>1,5 minuty</v>
          </cell>
        </row>
        <row r="245">
          <cell r="B245" t="str">
            <v>2 minuty</v>
          </cell>
        </row>
        <row r="246">
          <cell r="B246" t="str">
            <v>2 minuty</v>
          </cell>
        </row>
        <row r="247">
          <cell r="B247" t="str">
            <v>2 minuty</v>
          </cell>
        </row>
        <row r="248">
          <cell r="B248" t="str">
            <v>3 minuty</v>
          </cell>
        </row>
        <row r="249">
          <cell r="B249" t="str">
            <v>3 minuty</v>
          </cell>
        </row>
        <row r="250">
          <cell r="B250" t="str">
            <v>Průběh utkání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  <row r="275">
          <cell r="A275" t="str">
            <v>pořadí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Brněnský dráček</v>
          </cell>
          <cell r="D3" t="str">
            <v>Brno</v>
          </cell>
        </row>
        <row r="4">
          <cell r="B4" t="str">
            <v xml:space="preserve"> 31.10.2020 </v>
          </cell>
        </row>
        <row r="7">
          <cell r="B7" t="str">
            <v xml:space="preserve">Brno,  31.10.2020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22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řadí zápasníků"/>
      <sheetName val="Vážní listina"/>
      <sheetName val="Tabulka kvalifikace"/>
      <sheetName val="Čísla utkání"/>
      <sheetName val="Hlasatel "/>
      <sheetName val="Bodovací lístek "/>
      <sheetName val="Trenér"/>
      <sheetName val="Pořadí"/>
    </sheetNames>
    <sheetDataSet>
      <sheetData sheetId="0"/>
      <sheetData sheetId="1"/>
      <sheetData sheetId="2">
        <row r="4">
          <cell r="T4" t="str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řadí zápasníků"/>
      <sheetName val="Vážní listina"/>
      <sheetName val="Tabulka kvalifikace"/>
      <sheetName val="Čísla utkání"/>
      <sheetName val="Hlasatel "/>
      <sheetName val="Bodovací lístek "/>
      <sheetName val="Trenér"/>
      <sheetName val="pořadí"/>
    </sheetNames>
    <sheetDataSet>
      <sheetData sheetId="0"/>
      <sheetData sheetId="1"/>
      <sheetData sheetId="2"/>
      <sheetData sheetId="3">
        <row r="4">
          <cell r="D4" t="str">
            <v>pořadí</v>
          </cell>
        </row>
        <row r="5">
          <cell r="B5" t="str">
            <v>kolo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žák</v>
          </cell>
          <cell r="H25" t="str">
            <v/>
          </cell>
        </row>
        <row r="26">
          <cell r="B26" t="str">
            <v>žák</v>
          </cell>
          <cell r="H26" t="str">
            <v/>
          </cell>
        </row>
        <row r="27">
          <cell r="B27" t="str">
            <v>žák</v>
          </cell>
          <cell r="H27" t="str">
            <v/>
          </cell>
        </row>
        <row r="28">
          <cell r="B28" t="str">
            <v>ž-žák</v>
          </cell>
          <cell r="H28" t="str">
            <v/>
          </cell>
        </row>
        <row r="29">
          <cell r="B29" t="str">
            <v>ž-žák</v>
          </cell>
          <cell r="H29" t="str">
            <v/>
          </cell>
        </row>
        <row r="30">
          <cell r="B30" t="str">
            <v>ž-kad</v>
          </cell>
          <cell r="H30" t="str">
            <v/>
          </cell>
        </row>
        <row r="31">
          <cell r="B31" t="str">
            <v>ž-kad</v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workbookViewId="0">
      <selection activeCell="D12" sqref="D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204" t="str">
        <f>CONCATENATE([1]List1!$A$96)</f>
        <v>Výsledky v soutěži jednotlivců</v>
      </c>
      <c r="B1" s="204"/>
      <c r="C1" s="204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Brněnský dráček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Brno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31.10.2020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C28 zadej styl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Smejkal Simon</v>
      </c>
      <c r="C10" s="22" t="str">
        <f>'Tabulka kvalifikace'!DU7</f>
        <v>TAK Hellas Brno</v>
      </c>
      <c r="D10" s="15"/>
      <c r="E10" s="34">
        <f>'Tabulka kvalifikace'!CJ7</f>
        <v>0</v>
      </c>
      <c r="F10" s="34">
        <f>'Tabulka kvalifikace'!CK7</f>
        <v>1210200600.8099999</v>
      </c>
      <c r="H10" s="175" t="str">
        <f>'Vážní listina'!D7</f>
        <v>Smejkal Simon</v>
      </c>
      <c r="I10" s="175" t="str">
        <f>'Vážní listina'!E7</f>
        <v>TAK Hellas Brno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Kolenovský Albert</v>
      </c>
      <c r="C11" s="22" t="str">
        <f>'Tabulka kvalifikace'!DU8</f>
        <v>TAK Hellas Brno</v>
      </c>
      <c r="D11" s="15"/>
      <c r="E11" s="34">
        <f>'Tabulka kvalifikace'!CJ8</f>
        <v>0</v>
      </c>
      <c r="F11" s="34">
        <f>'Tabulka kvalifikace'!CK8</f>
        <v>1000000000.72</v>
      </c>
      <c r="H11" s="175" t="str">
        <f>'Vážní listina'!D8</f>
        <v>Šabata Robert</v>
      </c>
      <c r="I11" s="175" t="str">
        <f>'Vážní listina'!E8</f>
        <v>TAK Hellas Brno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Šabata Robert</v>
      </c>
      <c r="C12" s="22" t="str">
        <f>'Tabulka kvalifikace'!DU9</f>
        <v>TAK Hellas Brno</v>
      </c>
      <c r="D12" s="15"/>
      <c r="E12" s="34">
        <f>'Tabulka kvalifikace'!CJ9</f>
        <v>0</v>
      </c>
      <c r="F12" s="34">
        <f>'Tabulka kvalifikace'!CK9</f>
        <v>1100100000.6299999</v>
      </c>
      <c r="H12" s="175" t="str">
        <f>'Vážní listina'!D9</f>
        <v>Kolenovský Albert</v>
      </c>
      <c r="I12" s="175" t="str">
        <f>'Vážní listina'!E9</f>
        <v>TAK Hellas Brno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0" t="str">
        <f t="shared" si="0"/>
        <v/>
      </c>
      <c r="C19" s="41">
        <v>0</v>
      </c>
      <c r="D19" s="15"/>
    </row>
    <row r="20" spans="1:4" x14ac:dyDescent="0.25">
      <c r="A20" s="116"/>
      <c r="B20" s="116"/>
      <c r="C20" s="116"/>
    </row>
    <row r="21" spans="1:4" x14ac:dyDescent="0.25">
      <c r="A21" t="str">
        <f>'Vážní listina'!A36</f>
        <v xml:space="preserve">Brno,  31.10.2020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H38" sqref="H38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24.109375" style="66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4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4" hidden="1" customWidth="1"/>
    <col min="24" max="24" width="10.109375" style="36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205" t="str">
        <f>[1]List1!$A$2</f>
        <v>Vážní listina</v>
      </c>
      <c r="B1" s="205"/>
      <c r="C1" s="205"/>
      <c r="D1" s="205"/>
      <c r="E1" s="205"/>
      <c r="F1" s="205"/>
      <c r="G1" s="205"/>
      <c r="H1" s="205"/>
      <c r="I1" s="205"/>
    </row>
    <row r="2" spans="1:57" ht="23.25" customHeight="1" x14ac:dyDescent="0.25">
      <c r="A2" s="210" t="str">
        <f>'[2]Základní údaje'!$B$3</f>
        <v>Brněnský dráček</v>
      </c>
      <c r="B2" s="210"/>
      <c r="C2" s="210"/>
      <c r="D2" s="210"/>
      <c r="E2" s="210"/>
      <c r="F2" s="210"/>
      <c r="G2" s="210"/>
      <c r="H2" s="210"/>
      <c r="I2" s="210"/>
    </row>
    <row r="3" spans="1:57" x14ac:dyDescent="0.25">
      <c r="A3" s="2" t="str">
        <f>CONCATENATE([1]List1!$A$3)</f>
        <v>Místo:</v>
      </c>
      <c r="D3" s="2" t="str">
        <f>'[2]Základní údaje'!$D$3</f>
        <v>Brno</v>
      </c>
      <c r="E3" s="67"/>
      <c r="F3" s="209"/>
      <c r="G3" s="209"/>
      <c r="H3" s="1"/>
      <c r="I3" s="1"/>
    </row>
    <row r="4" spans="1:57" s="36" customFormat="1" ht="28.5" customHeight="1" x14ac:dyDescent="0.25">
      <c r="A4" s="99" t="str">
        <f>CONCATENATE([1]List1!$A$4)</f>
        <v>Datum:</v>
      </c>
      <c r="B4" s="34"/>
      <c r="C4" s="34"/>
      <c r="D4" s="170" t="str">
        <f>'[2]Základní údaje'!$B$4</f>
        <v xml:space="preserve"> 31.10.2020 </v>
      </c>
      <c r="E4" s="98" t="str">
        <f>CONCATENATE([1]List1!$A$5)</f>
        <v>Hmotnost:</v>
      </c>
      <c r="F4" s="208" t="s">
        <v>100</v>
      </c>
      <c r="G4" s="208"/>
      <c r="H4" s="98" t="str">
        <f>CONCATENATE([1]List1!$A$6)</f>
        <v>styl:</v>
      </c>
      <c r="I4" s="99" t="str">
        <f>O12</f>
        <v>zadej styl</v>
      </c>
      <c r="K4" s="38" t="str">
        <f>$E$4</f>
        <v>Hmotnost:</v>
      </c>
      <c r="L4" s="102">
        <f>C7</f>
        <v>63</v>
      </c>
      <c r="M4" s="38" t="s">
        <v>57</v>
      </c>
      <c r="N4" s="38"/>
      <c r="O4" s="34"/>
      <c r="U4" s="34"/>
      <c r="V4" s="34"/>
      <c r="W4" s="34"/>
      <c r="Y4" s="34"/>
      <c r="Z4" s="34"/>
    </row>
    <row r="5" spans="1:57" ht="13.8" thickBot="1" x14ac:dyDescent="0.3">
      <c r="D5" s="83"/>
      <c r="E5" s="25"/>
      <c r="F5" s="39"/>
      <c r="G5" s="39"/>
      <c r="H5" s="25"/>
      <c r="I5" s="2"/>
      <c r="N5" s="211" t="str">
        <f>[1]List1!$A$198</f>
        <v>automatická volba - neměnit</v>
      </c>
      <c r="O5" s="211"/>
      <c r="P5" s="211"/>
      <c r="Q5" s="211"/>
      <c r="R5" s="211"/>
    </row>
    <row r="6" spans="1:57" ht="27" thickBot="1" x14ac:dyDescent="0.3">
      <c r="A6" s="171" t="str">
        <f>[1]List1!$B$3</f>
        <v>číslo</v>
      </c>
      <c r="B6" s="112" t="str">
        <f>'[3]Rozdělení do hmotností'!$B$69</f>
        <v>C příp</v>
      </c>
      <c r="C6" s="113">
        <f>'[3]Rozdělení do hmotností'!$C$69</f>
        <v>22</v>
      </c>
      <c r="D6" s="114" t="str">
        <f>CONCATENATE([1]List1!$B$4)</f>
        <v>příjmení a jméno</v>
      </c>
      <c r="E6" s="82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206" t="str">
        <f>[1]List1!$A$7</f>
        <v>věk. kat.</v>
      </c>
      <c r="L6" s="206"/>
      <c r="M6" s="34"/>
      <c r="N6" s="207" t="str">
        <f>[1]List1!$A$6</f>
        <v>styl:</v>
      </c>
      <c r="O6" s="207"/>
      <c r="Q6" s="57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  <c r="BC6" t="str">
        <f>MID(I6,1,1)</f>
        <v>v</v>
      </c>
      <c r="BD6" t="str">
        <f>MID(I6,3,1)</f>
        <v>s</v>
      </c>
      <c r="BE6" t="str">
        <f>CONCATENATE(BC6,BD6)</f>
        <v>vs</v>
      </c>
    </row>
    <row r="7" spans="1:57" ht="15.9" customHeight="1" thickTop="1" x14ac:dyDescent="0.3">
      <c r="A7" s="111">
        <v>1</v>
      </c>
      <c r="B7" s="106" t="s">
        <v>92</v>
      </c>
      <c r="C7" s="107">
        <v>63</v>
      </c>
      <c r="D7" s="203" t="s">
        <v>96</v>
      </c>
      <c r="E7" s="10" t="s">
        <v>97</v>
      </c>
      <c r="F7" s="9"/>
      <c r="G7" s="200">
        <v>91</v>
      </c>
      <c r="H7" s="109"/>
      <c r="I7" s="104"/>
      <c r="K7" s="101" t="str">
        <f>[1]List1!$B$114</f>
        <v>senioři</v>
      </c>
      <c r="L7" s="92" t="str">
        <f t="shared" ref="L7:L22" si="0">IF($B$7=AB7,"x","")</f>
        <v/>
      </c>
      <c r="N7" s="38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6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6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57" ht="15.9" customHeight="1" x14ac:dyDescent="0.3">
      <c r="A8" s="111">
        <v>2</v>
      </c>
      <c r="B8" s="110" t="s">
        <v>92</v>
      </c>
      <c r="C8" s="108">
        <v>63</v>
      </c>
      <c r="D8" s="201" t="s">
        <v>98</v>
      </c>
      <c r="E8" s="10" t="s">
        <v>97</v>
      </c>
      <c r="F8" s="9"/>
      <c r="G8" s="200">
        <v>117</v>
      </c>
      <c r="H8" s="109"/>
      <c r="I8" s="103"/>
      <c r="K8" s="38" t="str">
        <f>[1]List1!$B$113</f>
        <v>junioři</v>
      </c>
      <c r="L8" s="34" t="str">
        <f t="shared" si="0"/>
        <v/>
      </c>
      <c r="N8" s="38" t="str">
        <f>[1]List1!$A$164</f>
        <v>v.s.</v>
      </c>
      <c r="O8" s="34" t="str">
        <f>IF(I7=N8,"x","")</f>
        <v/>
      </c>
      <c r="T8" s="36" t="str">
        <f>[1]List1!$A$92</f>
        <v>180 sek</v>
      </c>
      <c r="U8" s="34" t="str">
        <f>IF(L8="x",1,"")</f>
        <v/>
      </c>
      <c r="V8" s="34" t="str">
        <f t="shared" si="1"/>
        <v/>
      </c>
      <c r="X8" s="36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130">
        <v>3</v>
      </c>
      <c r="B9" s="131" t="s">
        <v>92</v>
      </c>
      <c r="C9" s="132">
        <v>63</v>
      </c>
      <c r="D9" s="202" t="s">
        <v>99</v>
      </c>
      <c r="E9" s="10" t="s">
        <v>97</v>
      </c>
      <c r="F9" s="9"/>
      <c r="G9" s="200">
        <v>137</v>
      </c>
      <c r="H9" s="133"/>
      <c r="I9" s="134"/>
      <c r="K9" s="38" t="str">
        <f>[1]List1!$B$112</f>
        <v>kadeti</v>
      </c>
      <c r="L9" s="34" t="str">
        <f t="shared" si="0"/>
        <v/>
      </c>
      <c r="T9" s="36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kad</v>
      </c>
      <c r="AC9" t="str">
        <f t="shared" si="4"/>
        <v/>
      </c>
    </row>
    <row r="10" spans="1:57" ht="15.9" customHeight="1" x14ac:dyDescent="0.3">
      <c r="A10" s="135"/>
      <c r="B10" s="136"/>
      <c r="C10" s="137"/>
      <c r="D10" s="144"/>
      <c r="E10" s="138"/>
      <c r="F10" s="139"/>
      <c r="G10" s="137"/>
      <c r="H10" s="140"/>
      <c r="I10" s="115"/>
      <c r="K10" s="94" t="str">
        <f>[1]List1!$B$111</f>
        <v>žáci</v>
      </c>
      <c r="L10" s="95" t="str">
        <f t="shared" si="0"/>
        <v/>
      </c>
      <c r="N10" s="38" t="str">
        <f>X10</f>
        <v>výsledky</v>
      </c>
      <c r="O10" s="38" t="str">
        <f>IF(AA23&gt;0,$T$33,(Y12))</f>
        <v>zadej styl</v>
      </c>
      <c r="U10" s="34" t="str">
        <f>IF(L10="x",1,"")</f>
        <v/>
      </c>
      <c r="V10" s="34" t="str">
        <f t="shared" si="1"/>
        <v/>
      </c>
      <c r="X10" s="36" t="str">
        <f>$T$23</f>
        <v>výsledky</v>
      </c>
      <c r="Y10" s="34">
        <f>Y7+Y8</f>
        <v>0</v>
      </c>
      <c r="Z10" s="1">
        <f t="shared" si="2"/>
        <v>0</v>
      </c>
      <c r="AA10" t="str">
        <f t="shared" si="3"/>
        <v/>
      </c>
      <c r="AB10" s="36" t="str">
        <f>[1]List1!$A$111</f>
        <v>žák</v>
      </c>
      <c r="AC10" t="str">
        <f t="shared" si="4"/>
        <v/>
      </c>
    </row>
    <row r="11" spans="1:57" ht="15.9" hidden="1" customHeight="1" x14ac:dyDescent="0.3">
      <c r="A11" s="141"/>
      <c r="B11" s="142"/>
      <c r="C11" s="143"/>
      <c r="D11" s="144"/>
      <c r="E11" s="145"/>
      <c r="F11" s="146"/>
      <c r="G11" s="147"/>
      <c r="H11" s="148"/>
      <c r="I11" s="34"/>
      <c r="K11" s="96" t="str">
        <f>[1]List1!$B$110</f>
        <v>mladší žáci</v>
      </c>
      <c r="L11" s="97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ml.ž</v>
      </c>
      <c r="AC11" t="str">
        <f t="shared" si="4"/>
        <v/>
      </c>
    </row>
    <row r="12" spans="1:57" ht="15.9" hidden="1" customHeight="1" x14ac:dyDescent="0.3">
      <c r="A12" s="141"/>
      <c r="B12" s="149"/>
      <c r="C12" s="147"/>
      <c r="D12" s="144"/>
      <c r="E12" s="145"/>
      <c r="F12" s="146"/>
      <c r="G12" s="147"/>
      <c r="H12" s="148"/>
      <c r="I12" s="34"/>
      <c r="K12" s="38" t="str">
        <f>[1]List1!$B$109</f>
        <v xml:space="preserve">A přípravka žáci </v>
      </c>
      <c r="L12" s="34" t="str">
        <f t="shared" si="0"/>
        <v>x</v>
      </c>
      <c r="N12" s="38" t="str">
        <f>N6</f>
        <v>styl:</v>
      </c>
      <c r="O12" s="38" t="str">
        <f>IF(Y10=0,$T$29,(IF(AA23=0,(IF(Y10=2,$T$31,(IF(O7="x",N7,IF(O8="x",N8,""))))),$N$8)))</f>
        <v>zadej styl</v>
      </c>
      <c r="U12" s="34">
        <f t="shared" ref="U12:U14" si="5">IF(L12="x",20,"")</f>
        <v>20</v>
      </c>
      <c r="V12" s="34">
        <f t="shared" si="1"/>
        <v>1</v>
      </c>
      <c r="W12" s="34">
        <f t="shared" ref="W12:W13" si="6">IF(L12="x",1,0)</f>
        <v>1</v>
      </c>
      <c r="X12" s="36" t="str">
        <f>$T$23</f>
        <v>výsledky</v>
      </c>
      <c r="Y12" s="34" t="str">
        <f>IF(Y10=0,$T$29,(IF(Y10&lt;1,$T$28,IF(Y10&gt;1,$T$31,$T$28))))</f>
        <v>zadej styl</v>
      </c>
      <c r="Z12" s="1">
        <f t="shared" si="2"/>
        <v>1</v>
      </c>
      <c r="AA12" t="str">
        <f t="shared" si="3"/>
        <v xml:space="preserve">A přípravka žáci </v>
      </c>
      <c r="AB12" s="36" t="str">
        <f>[1]List1!$A$109</f>
        <v>A příp</v>
      </c>
      <c r="AC12" t="str">
        <f t="shared" si="4"/>
        <v>A příp</v>
      </c>
    </row>
    <row r="13" spans="1:57" ht="15.9" hidden="1" customHeight="1" x14ac:dyDescent="0.3">
      <c r="A13" s="141"/>
      <c r="B13" s="142"/>
      <c r="C13" s="143"/>
      <c r="D13" s="144"/>
      <c r="E13" s="145"/>
      <c r="F13" s="146"/>
      <c r="G13" s="147"/>
      <c r="H13" s="148"/>
      <c r="I13" s="34"/>
      <c r="K13" s="38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41"/>
      <c r="B14" s="142"/>
      <c r="C14" s="143"/>
      <c r="D14" s="144"/>
      <c r="E14" s="145"/>
      <c r="F14" s="146"/>
      <c r="G14" s="147"/>
      <c r="H14" s="148"/>
      <c r="I14" s="34"/>
      <c r="K14" s="100" t="str">
        <f>[1]List1!$D$122</f>
        <v>C přípravka žáci</v>
      </c>
      <c r="L14" s="93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41"/>
      <c r="B15" s="149"/>
      <c r="C15" s="147"/>
      <c r="D15" s="144"/>
      <c r="E15" s="145"/>
      <c r="F15" s="146"/>
      <c r="G15" s="147"/>
      <c r="H15" s="148"/>
      <c r="I15" s="34"/>
      <c r="K15" s="101" t="str">
        <f>[1]List1!$B$121</f>
        <v>seniorky</v>
      </c>
      <c r="L15" s="92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57" ht="15.9" hidden="1" customHeight="1" x14ac:dyDescent="0.3">
      <c r="A16" s="141"/>
      <c r="B16" s="149"/>
      <c r="C16" s="147"/>
      <c r="D16" s="144"/>
      <c r="E16" s="145"/>
      <c r="F16" s="146"/>
      <c r="G16" s="147"/>
      <c r="H16" s="148"/>
      <c r="I16" s="34"/>
      <c r="K16" s="38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141"/>
      <c r="B17" s="142"/>
      <c r="C17" s="143"/>
      <c r="D17" s="144"/>
      <c r="E17" s="145"/>
      <c r="F17" s="146"/>
      <c r="G17" s="147"/>
      <c r="H17" s="148"/>
      <c r="I17" s="34"/>
      <c r="K17" s="38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141"/>
      <c r="B18" s="142"/>
      <c r="C18" s="143"/>
      <c r="D18" s="144"/>
      <c r="E18" s="145"/>
      <c r="F18" s="146"/>
      <c r="G18" s="147"/>
      <c r="H18" s="148"/>
      <c r="I18" s="34"/>
      <c r="K18" s="38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41"/>
      <c r="B19" s="149"/>
      <c r="C19" s="147"/>
      <c r="D19" s="144"/>
      <c r="E19" s="145"/>
      <c r="F19" s="146"/>
      <c r="G19" s="147"/>
      <c r="H19" s="148"/>
      <c r="I19" s="34"/>
      <c r="K19" s="94" t="str">
        <f>[1]List1!$B$117</f>
        <v>mladší žákyně</v>
      </c>
      <c r="L19" s="95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41"/>
      <c r="B20" s="150"/>
      <c r="C20" s="151"/>
      <c r="D20" s="144"/>
      <c r="E20" s="145"/>
      <c r="F20" s="152"/>
      <c r="G20" s="153"/>
      <c r="H20" s="154"/>
      <c r="I20" s="34"/>
      <c r="K20" s="96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41"/>
      <c r="B21" s="149" t="s">
        <v>58</v>
      </c>
      <c r="C21" s="147">
        <v>74</v>
      </c>
      <c r="D21" s="144"/>
      <c r="E21" s="145"/>
      <c r="F21" s="146"/>
      <c r="G21" s="147"/>
      <c r="H21" s="148"/>
      <c r="I21" s="34"/>
      <c r="K21" s="38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41"/>
      <c r="B22" s="150"/>
      <c r="C22" s="151"/>
      <c r="D22" s="144"/>
      <c r="E22" s="145"/>
      <c r="F22" s="152"/>
      <c r="G22" s="153"/>
      <c r="H22" s="154"/>
      <c r="I22" s="34"/>
      <c r="K22" s="100" t="str">
        <f>[1]List1!$D$123</f>
        <v>C příp. žákyně (6 - 7 let)</v>
      </c>
      <c r="L22" s="93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41"/>
      <c r="B23" s="149"/>
      <c r="C23" s="147"/>
      <c r="D23" s="144"/>
      <c r="E23" s="145"/>
      <c r="F23" s="146"/>
      <c r="G23" s="147"/>
      <c r="H23" s="148"/>
      <c r="I23" s="34"/>
      <c r="K23" s="38" t="str">
        <f>T25</f>
        <v>výsledky</v>
      </c>
      <c r="L23" s="38" t="str">
        <f>U25</f>
        <v>OK</v>
      </c>
      <c r="T23" s="36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41"/>
      <c r="B24" s="149"/>
      <c r="C24" s="147"/>
      <c r="D24" s="144"/>
      <c r="E24" s="145"/>
      <c r="F24" s="146"/>
      <c r="G24" s="147"/>
      <c r="H24" s="148"/>
      <c r="I24" s="34"/>
    </row>
    <row r="25" spans="1:29" ht="15.9" hidden="1" customHeight="1" x14ac:dyDescent="0.3">
      <c r="A25" s="141"/>
      <c r="B25" s="149"/>
      <c r="C25" s="147"/>
      <c r="D25" s="144"/>
      <c r="E25" s="145"/>
      <c r="F25" s="146"/>
      <c r="G25" s="147"/>
      <c r="H25" s="148"/>
      <c r="I25" s="34"/>
      <c r="T25" s="36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141"/>
      <c r="B26" s="149"/>
      <c r="C26" s="147"/>
      <c r="D26" s="144"/>
      <c r="E26" s="145"/>
      <c r="F26" s="146"/>
      <c r="G26" s="147"/>
      <c r="H26" s="148"/>
      <c r="I26" s="34"/>
    </row>
    <row r="27" spans="1:29" ht="15.9" hidden="1" customHeight="1" x14ac:dyDescent="0.3">
      <c r="A27" s="141"/>
      <c r="B27" s="149"/>
      <c r="C27" s="147"/>
      <c r="D27" s="144"/>
      <c r="E27" s="145"/>
      <c r="F27" s="146"/>
      <c r="G27" s="147"/>
      <c r="H27" s="148"/>
      <c r="I27" s="34"/>
      <c r="T27" s="36" t="str">
        <f>[1]List1!$A$104</f>
        <v>chyba</v>
      </c>
    </row>
    <row r="28" spans="1:29" ht="15.9" hidden="1" customHeight="1" x14ac:dyDescent="0.3">
      <c r="A28" s="141"/>
      <c r="C28" s="102"/>
      <c r="D28" s="155"/>
      <c r="E28" s="145"/>
      <c r="F28" s="146"/>
      <c r="G28" s="156"/>
      <c r="H28" s="157"/>
      <c r="I28" s="34"/>
      <c r="T28" s="36" t="str">
        <f>[1]List1!$A$186</f>
        <v>OK</v>
      </c>
    </row>
    <row r="29" spans="1:29" ht="15.9" hidden="1" customHeight="1" x14ac:dyDescent="0.3">
      <c r="A29" s="141"/>
      <c r="D29" s="155"/>
      <c r="E29" s="145"/>
      <c r="F29" s="146"/>
      <c r="G29" s="156"/>
      <c r="H29" s="157"/>
      <c r="I29" s="34"/>
      <c r="T29" s="36" t="str">
        <f>[1]List1!$A$190</f>
        <v>zadej styl</v>
      </c>
    </row>
    <row r="30" spans="1:29" ht="15.9" hidden="1" customHeight="1" x14ac:dyDescent="0.3">
      <c r="A30" s="141"/>
      <c r="D30" s="155"/>
      <c r="E30" s="145"/>
      <c r="F30" s="146"/>
      <c r="G30" s="156"/>
      <c r="H30" s="157"/>
      <c r="I30" s="34"/>
      <c r="T30" s="36" t="str">
        <f>[1]List1!$A$191</f>
        <v>zadej kategorii</v>
      </c>
    </row>
    <row r="31" spans="1:29" ht="15.9" hidden="1" customHeight="1" x14ac:dyDescent="0.3">
      <c r="A31" s="141"/>
      <c r="C31" s="102"/>
      <c r="D31" s="155"/>
      <c r="E31" s="145"/>
      <c r="F31" s="146"/>
      <c r="G31" s="156"/>
      <c r="H31" s="157"/>
      <c r="I31" s="34"/>
      <c r="T31" s="36" t="str">
        <f>[1]List1!$A$192</f>
        <v>mnoho stylů</v>
      </c>
    </row>
    <row r="32" spans="1:29" ht="15.9" hidden="1" customHeight="1" x14ac:dyDescent="0.3">
      <c r="A32" s="141"/>
      <c r="D32" s="155"/>
      <c r="E32" s="145"/>
      <c r="F32" s="146"/>
      <c r="G32" s="156"/>
      <c r="H32" s="157"/>
      <c r="I32" s="34"/>
      <c r="T32" s="36" t="str">
        <f>[1]List1!$A$193</f>
        <v>mnoho kategorií</v>
      </c>
    </row>
    <row r="33" spans="1:20" ht="15.9" hidden="1" customHeight="1" x14ac:dyDescent="0.3">
      <c r="A33" s="141"/>
      <c r="D33" s="155"/>
      <c r="E33" s="145"/>
      <c r="F33" s="146"/>
      <c r="G33" s="156"/>
      <c r="H33" s="157"/>
      <c r="I33" s="34"/>
      <c r="T33" s="36" t="str">
        <f>[1]List1!$A$196</f>
        <v>ženy</v>
      </c>
    </row>
    <row r="34" spans="1:20" ht="15.9" hidden="1" customHeight="1" x14ac:dyDescent="0.3">
      <c r="A34" s="141"/>
      <c r="C34" s="102"/>
      <c r="D34" s="155"/>
      <c r="E34" s="145"/>
      <c r="F34" s="146"/>
      <c r="G34" s="156"/>
      <c r="H34" s="157"/>
      <c r="I34" s="158"/>
    </row>
    <row r="35" spans="1:20" ht="15.9" hidden="1" customHeight="1" x14ac:dyDescent="0.25"/>
    <row r="36" spans="1:20" x14ac:dyDescent="0.25">
      <c r="A36" s="105" t="str">
        <f>'[2]Základní údaje'!$B$7</f>
        <v xml:space="preserve">Brno,  31.10.2020 </v>
      </c>
      <c r="E36"/>
    </row>
    <row r="37" spans="1:20" x14ac:dyDescent="0.25">
      <c r="D37" s="10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tabSelected="1" zoomScaleSheetLayoutView="100" workbookViewId="0">
      <selection activeCell="L69" sqref="L69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79" hidden="1" customWidth="1"/>
    <col min="90" max="90" width="9.109375" style="34" hidden="1" customWidth="1"/>
    <col min="91" max="91" width="16.44140625" style="180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205" t="str">
        <f>[1]List1!$A$11</f>
        <v>Tabulka kvalifikace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61" t="str">
        <f>[1]List1!$A$269</f>
        <v>lopatky</v>
      </c>
      <c r="Z1" s="261" t="str">
        <f>[1]List1!$A$270</f>
        <v>technická převaha</v>
      </c>
      <c r="AA1" s="261" t="str">
        <f>[1]List1!$A$268</f>
        <v>vítězství na body</v>
      </c>
      <c r="AB1" s="178"/>
      <c r="AC1" s="178"/>
      <c r="AD1" s="178"/>
      <c r="AE1" s="178"/>
      <c r="AF1" s="178"/>
      <c r="AG1" s="178"/>
      <c r="AH1" s="178"/>
      <c r="AI1" s="178"/>
    </row>
    <row r="2" spans="1:125" ht="17.399999999999999" x14ac:dyDescent="0.3">
      <c r="A2" s="273" t="str">
        <f>'Vážní listina'!A2:I2</f>
        <v>Brněnský dráček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Y2" s="261"/>
      <c r="Z2" s="261"/>
      <c r="AA2" s="261"/>
      <c r="AB2" s="178"/>
      <c r="AC2" s="178"/>
      <c r="AD2" s="178"/>
      <c r="AE2" s="178"/>
      <c r="AF2" s="178"/>
      <c r="AG2" s="178"/>
      <c r="AH2" s="178"/>
      <c r="AI2" s="178"/>
      <c r="BQ2" s="34" t="s">
        <v>66</v>
      </c>
      <c r="BS2" s="34">
        <f>BS26</f>
        <v>12</v>
      </c>
      <c r="CK2" s="179">
        <v>1</v>
      </c>
      <c r="CM2" s="180">
        <v>0</v>
      </c>
      <c r="CQ2" s="34">
        <v>999</v>
      </c>
    </row>
    <row r="3" spans="1:125" x14ac:dyDescent="0.25">
      <c r="A3" s="25" t="str">
        <f>CONCATENATE([1]List1!$A$3)</f>
        <v>Místo:</v>
      </c>
      <c r="B3" s="248" t="str">
        <f>CONCATENATE('Vážní listina'!D3)</f>
        <v>Brno</v>
      </c>
      <c r="C3" s="248"/>
      <c r="D3" s="248"/>
      <c r="E3" s="248"/>
      <c r="Q3" s="8"/>
      <c r="R3" s="8"/>
      <c r="S3" s="8"/>
      <c r="T3" s="8"/>
      <c r="U3" s="8"/>
      <c r="Y3" s="261"/>
      <c r="Z3" s="261"/>
      <c r="AA3" s="261"/>
      <c r="AB3" s="178"/>
      <c r="AC3" s="178"/>
      <c r="AD3" s="178"/>
      <c r="AE3" s="178"/>
      <c r="AF3" s="178"/>
      <c r="AG3" s="178"/>
      <c r="AH3" s="178"/>
      <c r="AI3" s="178"/>
      <c r="BY3" s="34" t="s">
        <v>68</v>
      </c>
      <c r="BZ3" s="34" t="s">
        <v>70</v>
      </c>
      <c r="CB3" s="34" t="s">
        <v>71</v>
      </c>
      <c r="CD3" s="34" t="s">
        <v>72</v>
      </c>
      <c r="CE3" s="34" t="s">
        <v>73</v>
      </c>
      <c r="CF3" s="34" t="s">
        <v>74</v>
      </c>
      <c r="CG3" s="34" t="s">
        <v>75</v>
      </c>
      <c r="CH3" s="34" t="s">
        <v>76</v>
      </c>
      <c r="CK3" s="179" t="s">
        <v>77</v>
      </c>
      <c r="DR3" s="34" t="s">
        <v>90</v>
      </c>
    </row>
    <row r="4" spans="1:125" ht="31.5" customHeight="1" x14ac:dyDescent="0.25">
      <c r="A4" s="98" t="str">
        <f>CONCATENATE([1]List1!$A$4)</f>
        <v>Datum:</v>
      </c>
      <c r="B4" s="37" t="str">
        <f>CONCATENATE('Vážní listina'!D4)</f>
        <v xml:space="preserve"> 31.10.2020 </v>
      </c>
      <c r="C4" s="37"/>
      <c r="D4" s="37"/>
      <c r="E4" s="37"/>
      <c r="F4" s="37"/>
      <c r="G4" s="208" t="str">
        <f>CONCATENATE([1]List1!$A$5)</f>
        <v>Hmotnost:</v>
      </c>
      <c r="H4" s="208"/>
      <c r="I4" s="208"/>
      <c r="J4" s="216" t="str">
        <f>CONCATENATE('Vážní listina'!F4)</f>
        <v>C28</v>
      </c>
      <c r="K4" s="216"/>
      <c r="L4" s="216"/>
      <c r="M4" s="216"/>
      <c r="N4" s="216"/>
      <c r="O4" s="216"/>
      <c r="P4" s="216"/>
      <c r="Q4" s="216"/>
      <c r="R4" s="216"/>
      <c r="S4" s="216"/>
      <c r="T4" s="37" t="str">
        <f>CONCATENATE([1]List1!$A$6)</f>
        <v>styl:</v>
      </c>
      <c r="U4" s="37"/>
      <c r="V4" s="37" t="str">
        <f>CONCATENATE('Vážní listina'!I4)</f>
        <v>zadej styl</v>
      </c>
      <c r="W4" s="37"/>
      <c r="Y4" s="261"/>
      <c r="Z4" s="261"/>
      <c r="AA4" s="261"/>
      <c r="AB4" s="178"/>
      <c r="AC4" s="178"/>
      <c r="AD4" s="178"/>
      <c r="AE4" s="178"/>
      <c r="AF4" s="34">
        <f>SUM(AF8:AF16)</f>
        <v>6</v>
      </c>
      <c r="AG4" s="178"/>
      <c r="AH4" s="178"/>
      <c r="AI4" s="178"/>
      <c r="DD4" s="34">
        <v>99</v>
      </c>
      <c r="DI4" s="34" t="s">
        <v>59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61"/>
      <c r="Z5" s="261"/>
      <c r="AA5" s="261"/>
      <c r="AB5" s="178"/>
      <c r="AC5" s="178"/>
      <c r="AD5" s="178"/>
      <c r="AE5" s="178"/>
      <c r="AF5" s="34">
        <f>IF(AF4=0,0,1)</f>
        <v>1</v>
      </c>
      <c r="AG5" s="178"/>
      <c r="AH5" s="178"/>
      <c r="AI5" s="178"/>
      <c r="AK5" s="207" t="str">
        <f>E6</f>
        <v>1. kolo</v>
      </c>
      <c r="AL5" s="207"/>
      <c r="AM5" s="207"/>
      <c r="AN5" s="207"/>
      <c r="AO5" s="207"/>
      <c r="AP5" s="207"/>
      <c r="AQ5" s="207"/>
      <c r="AS5" s="207" t="str">
        <f>H6</f>
        <v>2. kolo</v>
      </c>
      <c r="AT5" s="207"/>
      <c r="AU5" s="207"/>
      <c r="AV5" s="207"/>
      <c r="AW5" s="207"/>
      <c r="AX5" s="207"/>
      <c r="AY5" s="207"/>
      <c r="BA5" s="207" t="str">
        <f>K6</f>
        <v>3. kolo</v>
      </c>
      <c r="BB5" s="207"/>
      <c r="BC5" s="207"/>
      <c r="BD5" s="207"/>
      <c r="BE5" s="207"/>
      <c r="BF5" s="207"/>
      <c r="BG5" s="207"/>
      <c r="BI5" s="207" t="str">
        <f>N6</f>
        <v>4. kolo</v>
      </c>
      <c r="BJ5" s="207"/>
      <c r="BK5" s="207"/>
      <c r="BL5" s="207"/>
      <c r="BM5" s="207"/>
      <c r="BN5" s="207"/>
      <c r="BO5" s="207"/>
      <c r="BQ5" s="207" t="str">
        <f>Q6</f>
        <v>5. kolo</v>
      </c>
      <c r="BR5" s="207"/>
      <c r="BS5" s="207"/>
      <c r="BT5" s="207"/>
      <c r="BU5" s="207"/>
      <c r="BV5" s="207"/>
      <c r="BW5" s="207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20" t="str">
        <f>CONCATENATE([1]List1!$A$12)</f>
        <v>1. kolo</v>
      </c>
      <c r="F6" s="221"/>
      <c r="G6" s="222"/>
      <c r="H6" s="220" t="str">
        <f>CONCATENATE([1]List1!$A$13)</f>
        <v>2. kolo</v>
      </c>
      <c r="I6" s="221"/>
      <c r="J6" s="222"/>
      <c r="K6" s="220" t="str">
        <f>CONCATENATE([1]List1!$A$14)</f>
        <v>3. kolo</v>
      </c>
      <c r="L6" s="221"/>
      <c r="M6" s="222"/>
      <c r="N6" s="220" t="str">
        <f>CONCATENATE([1]List1!$A$15)</f>
        <v>4. kolo</v>
      </c>
      <c r="O6" s="221"/>
      <c r="P6" s="222"/>
      <c r="Q6" s="220" t="str">
        <f>CONCATENATE([1]List1!$A$16)</f>
        <v>5. kolo</v>
      </c>
      <c r="R6" s="221"/>
      <c r="S6" s="222"/>
      <c r="T6" s="253" t="str">
        <f>CONCATENATE([1]List1!$A$17)</f>
        <v>výsledky              B   T   O</v>
      </c>
      <c r="U6" s="254"/>
      <c r="V6" s="255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78</v>
      </c>
      <c r="AD6" s="181" t="s">
        <v>79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68</v>
      </c>
      <c r="AN6" s="34" t="s">
        <v>69</v>
      </c>
      <c r="AO6" s="34" t="s">
        <v>80</v>
      </c>
      <c r="AP6" s="34" t="s">
        <v>78</v>
      </c>
      <c r="AQ6" s="181" t="s">
        <v>81</v>
      </c>
      <c r="AS6" s="34" t="str">
        <f>AK6</f>
        <v>B</v>
      </c>
      <c r="AT6" s="34" t="str">
        <f>AL6</f>
        <v>T</v>
      </c>
      <c r="AU6" s="34" t="s">
        <v>68</v>
      </c>
      <c r="AV6" s="34" t="s">
        <v>69</v>
      </c>
      <c r="AW6" s="34" t="s">
        <v>80</v>
      </c>
      <c r="AX6" s="34" t="s">
        <v>78</v>
      </c>
      <c r="AY6" s="181" t="s">
        <v>81</v>
      </c>
      <c r="BA6" s="34" t="str">
        <f>AS6</f>
        <v>B</v>
      </c>
      <c r="BB6" s="34" t="str">
        <f>AT6</f>
        <v>T</v>
      </c>
      <c r="BC6" s="34" t="s">
        <v>68</v>
      </c>
      <c r="BD6" s="34" t="s">
        <v>69</v>
      </c>
      <c r="BE6" s="34" t="s">
        <v>80</v>
      </c>
      <c r="BF6" s="34" t="s">
        <v>78</v>
      </c>
      <c r="BG6" s="181" t="s">
        <v>81</v>
      </c>
      <c r="BI6" s="34" t="str">
        <f>BA6</f>
        <v>B</v>
      </c>
      <c r="BJ6" s="34" t="str">
        <f>BB6</f>
        <v>T</v>
      </c>
      <c r="BK6" s="34" t="s">
        <v>68</v>
      </c>
      <c r="BL6" s="34" t="s">
        <v>69</v>
      </c>
      <c r="BM6" s="34" t="s">
        <v>80</v>
      </c>
      <c r="BN6" s="34" t="s">
        <v>78</v>
      </c>
      <c r="BO6" s="181" t="s">
        <v>81</v>
      </c>
      <c r="BQ6" s="34" t="str">
        <f>BI6</f>
        <v>B</v>
      </c>
      <c r="BR6" s="34" t="str">
        <f>BJ6</f>
        <v>T</v>
      </c>
      <c r="BS6" s="34" t="s">
        <v>68</v>
      </c>
      <c r="BT6" s="34" t="s">
        <v>69</v>
      </c>
      <c r="BU6" s="34" t="s">
        <v>80</v>
      </c>
      <c r="BV6" s="34" t="s">
        <v>78</v>
      </c>
      <c r="BW6" s="181" t="s">
        <v>81</v>
      </c>
      <c r="BY6" s="34" t="s">
        <v>82</v>
      </c>
      <c r="BZ6" s="34" t="s">
        <v>83</v>
      </c>
      <c r="CA6" s="34" t="s">
        <v>84</v>
      </c>
      <c r="CB6" s="34" t="s">
        <v>85</v>
      </c>
      <c r="CD6" s="34" t="str">
        <f>AK6</f>
        <v>B</v>
      </c>
      <c r="CE6" s="34" t="str">
        <f>AL6</f>
        <v>T</v>
      </c>
      <c r="CF6" s="181" t="s">
        <v>86</v>
      </c>
      <c r="CG6" s="181" t="str">
        <f>AD6</f>
        <v>dop. los</v>
      </c>
      <c r="CH6" s="181" t="str">
        <f>D6</f>
        <v>los</v>
      </c>
      <c r="CK6" s="179" t="s">
        <v>61</v>
      </c>
      <c r="CM6" s="180" t="s">
        <v>62</v>
      </c>
      <c r="CN6" s="34" t="s">
        <v>63</v>
      </c>
      <c r="CO6" s="34" t="s">
        <v>67</v>
      </c>
      <c r="CR6" s="34" t="s">
        <v>64</v>
      </c>
      <c r="CS6" s="34" t="s">
        <v>63</v>
      </c>
      <c r="CT6" s="34" t="s">
        <v>87</v>
      </c>
      <c r="CU6" s="57" t="s">
        <v>91</v>
      </c>
      <c r="CV6" s="34" t="str">
        <f>CT6</f>
        <v>poř.</v>
      </c>
      <c r="DB6" s="34" t="s">
        <v>88</v>
      </c>
      <c r="DC6" s="34" t="str">
        <f>W6</f>
        <v>poř.</v>
      </c>
      <c r="DD6" s="34" t="str">
        <f>D6</f>
        <v>los</v>
      </c>
      <c r="DE6" s="34" t="s">
        <v>61</v>
      </c>
      <c r="DF6" s="34" t="s">
        <v>64</v>
      </c>
      <c r="DG6" s="34" t="s">
        <v>63</v>
      </c>
      <c r="DH6" s="34" t="s">
        <v>67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87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245" t="str">
        <f>IF('Vážní listina'!D7="","",'Vážní listina'!D7)</f>
        <v>Smejkal Simon</v>
      </c>
      <c r="B7" s="246" t="str">
        <f>IF('Vážní listina'!D7="","",'Vážní listina'!E7)</f>
        <v>TAK Hellas Brno</v>
      </c>
      <c r="C7" s="252"/>
      <c r="D7" s="247">
        <f>'Vážní listina'!A7</f>
        <v>1</v>
      </c>
      <c r="E7" s="223">
        <v>2</v>
      </c>
      <c r="F7" s="26">
        <v>5</v>
      </c>
      <c r="G7" s="27"/>
      <c r="H7" s="223">
        <v>3</v>
      </c>
      <c r="I7" s="26">
        <v>5</v>
      </c>
      <c r="J7" s="27"/>
      <c r="K7" s="223" t="s">
        <v>59</v>
      </c>
      <c r="L7" s="26"/>
      <c r="M7" s="27"/>
      <c r="N7" s="223"/>
      <c r="O7" s="26"/>
      <c r="P7" s="27"/>
      <c r="Q7" s="223"/>
      <c r="R7" s="26"/>
      <c r="S7" s="27"/>
      <c r="T7" s="226">
        <f>F7+I7+L7+O7+R7</f>
        <v>10</v>
      </c>
      <c r="U7" s="228">
        <f>F8+I8+L8+O8+R8</f>
        <v>6</v>
      </c>
      <c r="V7" s="257">
        <f>G7+J7+M7+P7+S7</f>
        <v>0</v>
      </c>
      <c r="W7" s="256">
        <f>CU7</f>
        <v>1</v>
      </c>
      <c r="AJ7" s="34">
        <f>D7</f>
        <v>1</v>
      </c>
      <c r="AK7" s="34">
        <f>F7</f>
        <v>5</v>
      </c>
      <c r="AL7" s="34">
        <f>$F$8</f>
        <v>0</v>
      </c>
      <c r="AM7" s="34">
        <f>IF($F$7=5,1,0)</f>
        <v>1</v>
      </c>
      <c r="AN7" s="34">
        <f>IF($F$7=4,1,0)</f>
        <v>0</v>
      </c>
      <c r="AO7" s="34">
        <f>IF($F$7=3,1,0)</f>
        <v>0</v>
      </c>
      <c r="AP7" s="34">
        <f>AM7+AN7+AO7</f>
        <v>1</v>
      </c>
      <c r="AQ7" s="34">
        <f>IF($F$7&lt;3,$F$8,0)</f>
        <v>0</v>
      </c>
      <c r="AS7" s="34">
        <f>I7</f>
        <v>5</v>
      </c>
      <c r="AT7" s="34">
        <f>I8</f>
        <v>6</v>
      </c>
      <c r="AU7" s="34">
        <f>IF($I$7=5,1,0)</f>
        <v>1</v>
      </c>
      <c r="AV7" s="34">
        <f>IF($I$7=4,1,0)</f>
        <v>0</v>
      </c>
      <c r="AW7" s="34">
        <f>IF($I$7=3,1,0)</f>
        <v>0</v>
      </c>
      <c r="AX7" s="34">
        <f>AU7+AV7+AW7</f>
        <v>1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2</v>
      </c>
      <c r="BZ7" s="34">
        <f t="shared" si="0"/>
        <v>0</v>
      </c>
      <c r="CA7" s="34">
        <f t="shared" si="0"/>
        <v>0</v>
      </c>
      <c r="CB7" s="34">
        <f t="shared" si="0"/>
        <v>2</v>
      </c>
      <c r="CD7" s="34">
        <f>BQ7+BI7+BA7+AS7+AK7</f>
        <v>10</v>
      </c>
      <c r="CE7" s="34">
        <f>U7</f>
        <v>6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80">
        <f>IF(CH7=9,$CK$2,((((((10+CB7)*100+CD7)*10+BY7)*10+BZ7)*100+CE7)*100+CF7)+0.1*CG7+0.01*CH7)</f>
        <v>1210200600.8099999</v>
      </c>
      <c r="CM7" s="180">
        <f>IF(CH7=9,$CM$2,(LARGE($CK$7:$CK$11,AJ7)))</f>
        <v>1210200600.8099999</v>
      </c>
      <c r="CN7" s="34">
        <f>LEN(CM7)</f>
        <v>13</v>
      </c>
      <c r="CO7" s="34">
        <f>VALUE(MID(CM7,CN7,1))</f>
        <v>1</v>
      </c>
      <c r="CP7" s="34">
        <v>1</v>
      </c>
      <c r="CQ7" s="34">
        <f>IF(CO7=0,$CQ$2,(CO7*100+CP7))</f>
        <v>101</v>
      </c>
      <c r="CR7" s="34">
        <f>SMALL($CQ$7:$CQ$11,CP7)</f>
        <v>101</v>
      </c>
      <c r="CS7" s="34">
        <f>LEN(CR7)</f>
        <v>3</v>
      </c>
      <c r="CT7" s="34">
        <f>VALUE(MID(CR7,CS7,1))</f>
        <v>1</v>
      </c>
      <c r="CU7" s="34">
        <f>IF($DR$4=0,"",CT7)</f>
        <v>1</v>
      </c>
      <c r="CV7" s="34">
        <f>CT7</f>
        <v>1</v>
      </c>
      <c r="DB7" s="34">
        <v>1</v>
      </c>
      <c r="DC7" s="34">
        <f>W7</f>
        <v>1</v>
      </c>
      <c r="DD7" s="34">
        <f>D7</f>
        <v>1</v>
      </c>
      <c r="DE7" s="34">
        <f>IF(DC7=0,$DD$4,(DC7*10+DD7))</f>
        <v>11</v>
      </c>
      <c r="DF7" s="34">
        <f>SMALL(($DE$7:$DE$11),DB7)</f>
        <v>11</v>
      </c>
      <c r="DG7" s="34">
        <f>LEN(DF7)</f>
        <v>2</v>
      </c>
      <c r="DH7" s="34">
        <f>VALUE(MID(DF7,DG7,1))</f>
        <v>1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8" t="str">
        <f>A7</f>
        <v>Smejkal Simon</v>
      </c>
      <c r="DR7" s="38" t="str">
        <f>B7</f>
        <v>TAK Hellas Brno</v>
      </c>
      <c r="DS7" s="34">
        <f>IF($DR$4=0,"",(IF((DC7)=0,"",DB7)))</f>
        <v>1</v>
      </c>
      <c r="DT7" s="36" t="str">
        <f>IF($DR$4=0,"",(IF(DQ7=0,"",(INDEX($DQ$7:$DQ$11,DH7)))))</f>
        <v>Smejkal Simon</v>
      </c>
      <c r="DU7" s="36" t="str">
        <f>IF($DR$4=0,"",(IF(DQ7=0,"",(INDEX($DR$7:$DR$11,DH7)))))</f>
        <v>TAK Hellas Brno</v>
      </c>
    </row>
    <row r="8" spans="1:125" ht="14.25" customHeight="1" thickBot="1" x14ac:dyDescent="0.3">
      <c r="A8" s="234"/>
      <c r="B8" s="235"/>
      <c r="C8" s="237"/>
      <c r="D8" s="236"/>
      <c r="E8" s="218"/>
      <c r="F8" s="117">
        <v>0</v>
      </c>
      <c r="G8" s="118"/>
      <c r="H8" s="218"/>
      <c r="I8" s="117">
        <v>6</v>
      </c>
      <c r="J8" s="118"/>
      <c r="K8" s="218"/>
      <c r="L8" s="117"/>
      <c r="M8" s="118"/>
      <c r="N8" s="218"/>
      <c r="O8" s="117"/>
      <c r="P8" s="118"/>
      <c r="Q8" s="218"/>
      <c r="R8" s="117"/>
      <c r="S8" s="118"/>
      <c r="T8" s="227"/>
      <c r="U8" s="229"/>
      <c r="V8" s="258"/>
      <c r="W8" s="249"/>
      <c r="Y8" s="34">
        <f>AM7+AU7+BC7+BK7+BS7</f>
        <v>2</v>
      </c>
      <c r="Z8" s="34">
        <f>AN7+AV7+BD7+BL7+BT7</f>
        <v>0</v>
      </c>
      <c r="AA8" s="34">
        <f>AO7+AW7+BE7+BM7+BU7</f>
        <v>0</v>
      </c>
      <c r="AC8" s="34">
        <f>Y8+Z8+AA8</f>
        <v>2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20</v>
      </c>
      <c r="AH8" s="34">
        <f>AG8*100</f>
        <v>2000</v>
      </c>
      <c r="AJ8" s="34">
        <f>D9</f>
        <v>2</v>
      </c>
      <c r="AK8" s="34">
        <f>F9</f>
        <v>0</v>
      </c>
      <c r="AL8" s="34">
        <f>$F$10</f>
        <v>0</v>
      </c>
      <c r="AM8" s="34">
        <f>IF($F$9=5,1,0)</f>
        <v>0</v>
      </c>
      <c r="AN8" s="34">
        <f>IF($F$9=4,1,0)</f>
        <v>0</v>
      </c>
      <c r="AO8" s="34">
        <f>IF($F$9=3,1,0)</f>
        <v>0</v>
      </c>
      <c r="AP8" s="34">
        <f t="shared" ref="AP8:AP11" si="1">AM8+AN8+AO8</f>
        <v>0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0</v>
      </c>
      <c r="BB8" s="34">
        <f>L10</f>
        <v>0</v>
      </c>
      <c r="BC8" s="34">
        <f>IF($L$9=5,1,0)</f>
        <v>0</v>
      </c>
      <c r="BD8" s="34">
        <f>IF($L$9=4,1,0)</f>
        <v>0</v>
      </c>
      <c r="BE8" s="34">
        <f>IF($L$9=3,1,0)</f>
        <v>0</v>
      </c>
      <c r="BF8" s="34">
        <f t="shared" ref="BF8:BF11" si="3">BC8+BD8+BE8</f>
        <v>0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0</v>
      </c>
      <c r="BZ8" s="34">
        <f t="shared" si="0"/>
        <v>0</v>
      </c>
      <c r="CA8" s="34">
        <f t="shared" si="0"/>
        <v>0</v>
      </c>
      <c r="CB8" s="34">
        <f t="shared" si="0"/>
        <v>0</v>
      </c>
      <c r="CD8" s="34">
        <f>BQ8+BI8+BA8+AS8+AK8</f>
        <v>0</v>
      </c>
      <c r="CE8" s="34">
        <f>U9</f>
        <v>0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80">
        <f t="shared" ref="CK8:CK11" si="7">IF(CH8=9,$CK$2,((((((10+CB8)*100+CD8)*10+BY8)*10+BZ8)*100+CE8)*100+CF8)+0.1*CG8+0.01*CH8)</f>
        <v>1000000000.72</v>
      </c>
      <c r="CM8" s="180">
        <f t="shared" ref="CM8:CM11" si="8">IF(CH8=9,$CM$2,(LARGE($CK$7:$CK$11,AJ8)))</f>
        <v>1100100000.6299999</v>
      </c>
      <c r="CN8" s="34">
        <f t="shared" ref="CN8:CN11" si="9">LEN(CM8)</f>
        <v>13</v>
      </c>
      <c r="CO8" s="34">
        <f t="shared" ref="CO8:CO11" si="10">VALUE(MID(CM8,CN8,1))</f>
        <v>3</v>
      </c>
      <c r="CP8" s="34">
        <v>2</v>
      </c>
      <c r="CQ8" s="34">
        <f t="shared" ref="CQ8:CQ11" si="11">IF(CO8=0,$CQ$2,(CO8*100+CP8))</f>
        <v>302</v>
      </c>
      <c r="CR8" s="34">
        <f t="shared" ref="CR8:CR11" si="12">SMALL($CQ$7:$CQ$11,CP8)</f>
        <v>203</v>
      </c>
      <c r="CS8" s="34">
        <f t="shared" ref="CS8:CS11" si="13">LEN(CR8)</f>
        <v>3</v>
      </c>
      <c r="CT8" s="34">
        <f t="shared" ref="CT8:CT11" si="14">VALUE(MID(CR8,CS8,1))</f>
        <v>3</v>
      </c>
      <c r="CU8" s="34">
        <f t="shared" ref="CU8:CU11" si="15">IF($DR$4=0,"",CT8)</f>
        <v>3</v>
      </c>
      <c r="DB8" s="34">
        <v>2</v>
      </c>
      <c r="DC8" s="34">
        <f>W9</f>
        <v>3</v>
      </c>
      <c r="DD8" s="34">
        <f>D9</f>
        <v>2</v>
      </c>
      <c r="DE8" s="34">
        <f t="shared" ref="DE8:DE11" si="16">IF(DC8=0,$DD$4,(DC8*10+DD8))</f>
        <v>32</v>
      </c>
      <c r="DF8" s="34">
        <f t="shared" ref="DF8:DF11" si="17">SMALL(($DE$7:$DE$11),DB8)</f>
        <v>23</v>
      </c>
      <c r="DG8" s="34">
        <f t="shared" ref="DG8:DG11" si="18">LEN(DF8)</f>
        <v>2</v>
      </c>
      <c r="DH8" s="34">
        <f t="shared" ref="DH8:DH11" si="19">VALUE(MID(DF8,DG8,1))</f>
        <v>3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8" t="str">
        <f>A9</f>
        <v>Šabata Robert</v>
      </c>
      <c r="DR8" s="38" t="str">
        <f>B9</f>
        <v>TAK Hellas Brno</v>
      </c>
      <c r="DS8" s="34">
        <f t="shared" ref="DS8:DS11" si="20">IF($DR$4=0,"",(IF((DC8)=0,"",DB8)))</f>
        <v>2</v>
      </c>
      <c r="DT8" s="36" t="str">
        <f t="shared" ref="DT8:DT11" si="21">IF($DR$4=0,"",(IF(DQ8=0,"",(INDEX($DQ$7:$DQ$11,DH8)))))</f>
        <v>Kolenovský Albert</v>
      </c>
      <c r="DU8" s="36" t="str">
        <f t="shared" ref="DU8:DU11" si="22">IF($DR$4=0,"",(IF(DQ8=0,"",(INDEX($DR$7:$DR$11,DH8)))))</f>
        <v>TAK Hellas Brno</v>
      </c>
    </row>
    <row r="9" spans="1:125" ht="14.25" customHeight="1" thickBot="1" x14ac:dyDescent="0.3">
      <c r="A9" s="234" t="str">
        <f>IF('Vážní listina'!D8="","",'Vážní listina'!D8)</f>
        <v>Šabata Robert</v>
      </c>
      <c r="B9" s="235" t="str">
        <f>IF('Vážní listina'!D8="","",'Vážní listina'!E8)</f>
        <v>TAK Hellas Brno</v>
      </c>
      <c r="C9" s="237"/>
      <c r="D9" s="236">
        <f>'Vážní listina'!A8</f>
        <v>2</v>
      </c>
      <c r="E9" s="218">
        <v>1</v>
      </c>
      <c r="F9" s="119">
        <v>0</v>
      </c>
      <c r="G9" s="120"/>
      <c r="H9" s="218" t="s">
        <v>59</v>
      </c>
      <c r="I9" s="119"/>
      <c r="J9" s="120"/>
      <c r="K9" s="218">
        <v>3</v>
      </c>
      <c r="L9" s="119">
        <v>0</v>
      </c>
      <c r="M9" s="120"/>
      <c r="N9" s="218"/>
      <c r="O9" s="119"/>
      <c r="P9" s="120"/>
      <c r="Q9" s="218"/>
      <c r="R9" s="119"/>
      <c r="S9" s="120"/>
      <c r="T9" s="227">
        <f>F9+I9+L9+O9+R9</f>
        <v>0</v>
      </c>
      <c r="U9" s="229">
        <f>F10+I10+L10+O10+R10</f>
        <v>0</v>
      </c>
      <c r="V9" s="258">
        <f>G9+J9+M9+P9+S9</f>
        <v>0</v>
      </c>
      <c r="W9" s="249">
        <f>CU8</f>
        <v>3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0</v>
      </c>
      <c r="AT9" s="34">
        <f>I12</f>
        <v>0</v>
      </c>
      <c r="AU9" s="34">
        <f>IF($I$11=5,1,0)</f>
        <v>0</v>
      </c>
      <c r="AV9" s="34">
        <f>IF($I$11=4,1,0)</f>
        <v>0</v>
      </c>
      <c r="AW9" s="34">
        <f>IF($I$11=3,1,0)</f>
        <v>0</v>
      </c>
      <c r="AX9" s="34">
        <f t="shared" si="2"/>
        <v>0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1</v>
      </c>
      <c r="BD9" s="34">
        <f>IF($L$11=4,1,0)</f>
        <v>0</v>
      </c>
      <c r="BE9" s="34">
        <f>IF($L$11=3,1,0)</f>
        <v>0</v>
      </c>
      <c r="BF9" s="34">
        <f t="shared" si="3"/>
        <v>1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1</v>
      </c>
      <c r="BZ9" s="34">
        <f t="shared" si="0"/>
        <v>0</v>
      </c>
      <c r="CA9" s="34">
        <f t="shared" si="0"/>
        <v>0</v>
      </c>
      <c r="CB9" s="34">
        <f t="shared" si="0"/>
        <v>1</v>
      </c>
      <c r="CD9" s="34">
        <f>BQ9+BI9+BA9+AS9+AK9</f>
        <v>0</v>
      </c>
      <c r="CE9" s="34">
        <f>U11</f>
        <v>0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80">
        <f t="shared" si="7"/>
        <v>1100100000.6299999</v>
      </c>
      <c r="CM9" s="180">
        <f t="shared" si="8"/>
        <v>1000000000.72</v>
      </c>
      <c r="CN9" s="34">
        <f t="shared" si="9"/>
        <v>13</v>
      </c>
      <c r="CO9" s="34">
        <f t="shared" si="10"/>
        <v>2</v>
      </c>
      <c r="CP9" s="34">
        <v>3</v>
      </c>
      <c r="CQ9" s="34">
        <f t="shared" si="11"/>
        <v>203</v>
      </c>
      <c r="CR9" s="34">
        <f t="shared" si="12"/>
        <v>302</v>
      </c>
      <c r="CS9" s="34">
        <f t="shared" si="13"/>
        <v>3</v>
      </c>
      <c r="CT9" s="34">
        <f t="shared" si="14"/>
        <v>2</v>
      </c>
      <c r="CU9" s="34">
        <f t="shared" si="15"/>
        <v>2</v>
      </c>
      <c r="CV9" s="34">
        <f>CT8</f>
        <v>3</v>
      </c>
      <c r="DB9" s="34">
        <v>3</v>
      </c>
      <c r="DC9" s="34">
        <f>W11</f>
        <v>2</v>
      </c>
      <c r="DD9" s="34">
        <f>D11</f>
        <v>3</v>
      </c>
      <c r="DE9" s="34">
        <f t="shared" si="16"/>
        <v>23</v>
      </c>
      <c r="DF9" s="34">
        <f t="shared" si="17"/>
        <v>32</v>
      </c>
      <c r="DG9" s="34">
        <f t="shared" si="18"/>
        <v>2</v>
      </c>
      <c r="DH9" s="34">
        <f t="shared" si="19"/>
        <v>2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8" t="str">
        <f>A11</f>
        <v>Kolenovský Albert</v>
      </c>
      <c r="DR9" s="38" t="str">
        <f>B11</f>
        <v>TAK Hellas Brno</v>
      </c>
      <c r="DS9" s="34">
        <f t="shared" si="20"/>
        <v>3</v>
      </c>
      <c r="DT9" s="36" t="str">
        <f t="shared" si="21"/>
        <v>Šabata Robert</v>
      </c>
      <c r="DU9" s="36" t="str">
        <f t="shared" si="22"/>
        <v>TAK Hellas Brno</v>
      </c>
    </row>
    <row r="10" spans="1:125" ht="14.25" customHeight="1" thickBot="1" x14ac:dyDescent="0.3">
      <c r="A10" s="234"/>
      <c r="B10" s="235"/>
      <c r="C10" s="237"/>
      <c r="D10" s="236"/>
      <c r="E10" s="218"/>
      <c r="F10" s="117">
        <v>0</v>
      </c>
      <c r="G10" s="118"/>
      <c r="H10" s="218"/>
      <c r="I10" s="117"/>
      <c r="J10" s="118"/>
      <c r="K10" s="218"/>
      <c r="L10" s="117">
        <v>0</v>
      </c>
      <c r="M10" s="118"/>
      <c r="N10" s="218"/>
      <c r="O10" s="117"/>
      <c r="P10" s="118"/>
      <c r="Q10" s="218"/>
      <c r="R10" s="117"/>
      <c r="S10" s="118"/>
      <c r="T10" s="227"/>
      <c r="U10" s="229"/>
      <c r="V10" s="258"/>
      <c r="W10" s="249"/>
      <c r="Y10" s="34">
        <f>AM8+AU8+BC8+BK8+BS8</f>
        <v>0</v>
      </c>
      <c r="Z10" s="34">
        <f>AN8+AV8+BD8+BL8+BT8</f>
        <v>0</v>
      </c>
      <c r="AA10" s="34">
        <f>AO8+AW8+BE8+BM8+BU8</f>
        <v>0</v>
      </c>
      <c r="AC10" s="34">
        <f>Y10+Z10+AA10</f>
        <v>0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0</v>
      </c>
      <c r="AH10" s="34">
        <f>AG10*100</f>
        <v>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80">
        <f t="shared" si="7"/>
        <v>1</v>
      </c>
      <c r="CM10" s="180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8">
        <f>A13</f>
        <v>0</v>
      </c>
      <c r="DR10" s="38">
        <f>B13</f>
        <v>0</v>
      </c>
      <c r="DS10" s="34" t="str">
        <f t="shared" si="20"/>
        <v/>
      </c>
      <c r="DT10" s="36" t="str">
        <f t="shared" si="21"/>
        <v/>
      </c>
      <c r="DU10" s="36" t="str">
        <f t="shared" si="22"/>
        <v/>
      </c>
    </row>
    <row r="11" spans="1:125" ht="14.25" customHeight="1" thickBot="1" x14ac:dyDescent="0.3">
      <c r="A11" s="238" t="str">
        <f>IF('Vážní listina'!D9="","",'Vážní listina'!D9)</f>
        <v>Kolenovský Albert</v>
      </c>
      <c r="B11" s="239" t="str">
        <f>IF('Vážní listina'!D9="","",'Vážní listina'!E9)</f>
        <v>TAK Hellas Brno</v>
      </c>
      <c r="C11" s="243"/>
      <c r="D11" s="240">
        <f>'Vážní listina'!A9</f>
        <v>3</v>
      </c>
      <c r="E11" s="242" t="s">
        <v>59</v>
      </c>
      <c r="F11" s="119"/>
      <c r="G11" s="120"/>
      <c r="H11" s="242">
        <v>1</v>
      </c>
      <c r="I11" s="119">
        <v>0</v>
      </c>
      <c r="J11" s="120"/>
      <c r="K11" s="242">
        <v>2</v>
      </c>
      <c r="L11" s="119">
        <v>5</v>
      </c>
      <c r="M11" s="120"/>
      <c r="N11" s="218"/>
      <c r="O11" s="119"/>
      <c r="P11" s="120"/>
      <c r="Q11" s="218"/>
      <c r="R11" s="119"/>
      <c r="S11" s="120"/>
      <c r="T11" s="259">
        <f>F11+I11+L11+O11+R11</f>
        <v>5</v>
      </c>
      <c r="U11" s="260">
        <f>F12+I12+L12+O12+R12</f>
        <v>0</v>
      </c>
      <c r="V11" s="241">
        <f>G11+J11+M11+P11+S11</f>
        <v>0</v>
      </c>
      <c r="W11" s="250">
        <f>CU9</f>
        <v>2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80">
        <f t="shared" si="7"/>
        <v>1</v>
      </c>
      <c r="CM11" s="180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2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8">
        <f>A15</f>
        <v>0</v>
      </c>
      <c r="DR11" s="38">
        <f>B15</f>
        <v>0</v>
      </c>
      <c r="DS11" s="34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Top="1" thickBot="1" x14ac:dyDescent="0.3">
      <c r="A12" s="231"/>
      <c r="B12" s="232"/>
      <c r="C12" s="225"/>
      <c r="D12" s="230"/>
      <c r="E12" s="212"/>
      <c r="F12" s="32"/>
      <c r="G12" s="33"/>
      <c r="H12" s="212"/>
      <c r="I12" s="32">
        <v>0</v>
      </c>
      <c r="J12" s="33"/>
      <c r="K12" s="212"/>
      <c r="L12" s="32">
        <v>0</v>
      </c>
      <c r="M12" s="33"/>
      <c r="N12" s="219"/>
      <c r="O12" s="28"/>
      <c r="P12" s="29"/>
      <c r="Q12" s="219"/>
      <c r="R12" s="28"/>
      <c r="S12" s="29"/>
      <c r="T12" s="215"/>
      <c r="U12" s="214"/>
      <c r="V12" s="213"/>
      <c r="W12" s="251"/>
      <c r="Y12" s="34">
        <f>AM9+AU9+BC9+BK9+BS9</f>
        <v>1</v>
      </c>
      <c r="Z12" s="34">
        <f>AN9+AV9+BD9+BL9+BT9</f>
        <v>0</v>
      </c>
      <c r="AA12" s="34">
        <f>AO9+AW9+BE9+BM9+BU9</f>
        <v>0</v>
      </c>
      <c r="AC12" s="34">
        <f>Y12+Z12+AA12</f>
        <v>1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10</v>
      </c>
      <c r="AH12" s="34">
        <f>AG12*100</f>
        <v>1000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231"/>
      <c r="B13" s="232"/>
      <c r="C13" s="225"/>
      <c r="D13" s="230"/>
      <c r="E13" s="212"/>
      <c r="F13" s="163"/>
      <c r="G13" s="164"/>
      <c r="H13" s="212"/>
      <c r="I13" s="163"/>
      <c r="J13" s="164"/>
      <c r="K13" s="212"/>
      <c r="L13" s="163"/>
      <c r="M13" s="164"/>
      <c r="N13" s="218"/>
      <c r="O13" s="119"/>
      <c r="P13" s="120"/>
      <c r="Q13" s="218"/>
      <c r="R13" s="119"/>
      <c r="S13" s="120"/>
      <c r="T13" s="215">
        <f>F13+I13+L13+O13+R13</f>
        <v>0</v>
      </c>
      <c r="U13" s="214">
        <f>F14+I14+L14+O14+R14</f>
        <v>0</v>
      </c>
      <c r="V13" s="213">
        <f>G13+J13+M13+P13+S13</f>
        <v>0</v>
      </c>
      <c r="W13" s="233"/>
      <c r="AJ13" s="174" t="s">
        <v>65</v>
      </c>
      <c r="AL13" s="34">
        <f>SUM(AL7:AL11)</f>
        <v>0</v>
      </c>
      <c r="AM13" s="34">
        <f>SUM(AM7:AM11)</f>
        <v>1</v>
      </c>
      <c r="AT13" s="34">
        <f>SUM(AT7:AT11)</f>
        <v>6</v>
      </c>
      <c r="AU13" s="34">
        <f>SUM(AU7:AU11)</f>
        <v>1</v>
      </c>
      <c r="BB13" s="34">
        <f>SUM(BB7:BB11)</f>
        <v>0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231"/>
      <c r="B14" s="232"/>
      <c r="C14" s="225"/>
      <c r="D14" s="230"/>
      <c r="E14" s="212"/>
      <c r="F14" s="163"/>
      <c r="G14" s="164"/>
      <c r="H14" s="212"/>
      <c r="I14" s="163"/>
      <c r="J14" s="164"/>
      <c r="K14" s="212"/>
      <c r="L14" s="163"/>
      <c r="M14" s="164"/>
      <c r="N14" s="219"/>
      <c r="O14" s="28"/>
      <c r="P14" s="29"/>
      <c r="Q14" s="219"/>
      <c r="R14" s="28"/>
      <c r="S14" s="29"/>
      <c r="T14" s="215"/>
      <c r="U14" s="214"/>
      <c r="V14" s="213"/>
      <c r="W14" s="233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89</v>
      </c>
      <c r="DG14" s="34" t="s">
        <v>89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231"/>
      <c r="B15" s="232"/>
      <c r="C15" s="225"/>
      <c r="D15" s="230"/>
      <c r="E15" s="212"/>
      <c r="F15" s="163"/>
      <c r="G15" s="164"/>
      <c r="H15" s="212"/>
      <c r="I15" s="163"/>
      <c r="J15" s="164"/>
      <c r="K15" s="212"/>
      <c r="L15" s="163"/>
      <c r="M15" s="164"/>
      <c r="N15" s="244">
        <v>4</v>
      </c>
      <c r="O15" s="30"/>
      <c r="P15" s="31"/>
      <c r="Q15" s="244">
        <v>3</v>
      </c>
      <c r="R15" s="30"/>
      <c r="S15" s="31"/>
      <c r="T15" s="215">
        <f>F15+I15+L15+O15+R15</f>
        <v>0</v>
      </c>
      <c r="U15" s="214">
        <f>F16+I16+L16+O16+R16</f>
        <v>0</v>
      </c>
      <c r="V15" s="213">
        <f>G15+J15+M15+P15+S15</f>
        <v>0</v>
      </c>
      <c r="W15" s="233"/>
      <c r="AJ15" s="207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231"/>
      <c r="B16" s="232"/>
      <c r="C16" s="225"/>
      <c r="D16" s="230"/>
      <c r="E16" s="212"/>
      <c r="F16" s="163"/>
      <c r="G16" s="164"/>
      <c r="H16" s="212"/>
      <c r="I16" s="163"/>
      <c r="J16" s="164"/>
      <c r="K16" s="212"/>
      <c r="L16" s="163"/>
      <c r="M16" s="164"/>
      <c r="N16" s="212"/>
      <c r="O16" s="32"/>
      <c r="P16" s="33"/>
      <c r="Q16" s="212"/>
      <c r="R16" s="32"/>
      <c r="S16" s="33"/>
      <c r="T16" s="215"/>
      <c r="U16" s="214"/>
      <c r="V16" s="213"/>
      <c r="W16" s="233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207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231"/>
      <c r="B17" s="232"/>
      <c r="C17" s="225"/>
      <c r="D17" s="230"/>
      <c r="E17" s="212"/>
      <c r="F17" s="163"/>
      <c r="G17" s="164"/>
      <c r="H17" s="212"/>
      <c r="I17" s="163"/>
      <c r="J17" s="164"/>
      <c r="K17" s="212"/>
      <c r="L17" s="163"/>
      <c r="M17" s="164"/>
      <c r="N17" s="223"/>
      <c r="O17" s="26"/>
      <c r="P17" s="27"/>
      <c r="Q17" s="223"/>
      <c r="R17" s="26"/>
      <c r="S17" s="27"/>
      <c r="T17" s="215">
        <f>F17+I17+O17+R17</f>
        <v>0</v>
      </c>
      <c r="U17" s="214">
        <f>F18+I18+O18+R18</f>
        <v>0</v>
      </c>
      <c r="V17" s="213">
        <f>G17+J17+P17+S17</f>
        <v>0</v>
      </c>
      <c r="W17" s="233"/>
      <c r="AJ17" s="207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231"/>
      <c r="B18" s="232"/>
      <c r="C18" s="225"/>
      <c r="D18" s="230"/>
      <c r="E18" s="212"/>
      <c r="F18" s="163"/>
      <c r="G18" s="164"/>
      <c r="H18" s="212"/>
      <c r="I18" s="163"/>
      <c r="J18" s="164"/>
      <c r="K18" s="212"/>
      <c r="L18" s="163"/>
      <c r="M18" s="164"/>
      <c r="N18" s="218"/>
      <c r="O18" s="117"/>
      <c r="P18" s="118"/>
      <c r="Q18" s="218"/>
      <c r="R18" s="117"/>
      <c r="S18" s="118"/>
      <c r="T18" s="215"/>
      <c r="U18" s="214"/>
      <c r="V18" s="213"/>
      <c r="W18" s="233"/>
      <c r="AJ18" s="207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231"/>
      <c r="B19" s="232"/>
      <c r="C19" s="225"/>
      <c r="D19" s="230"/>
      <c r="E19" s="212"/>
      <c r="F19" s="163"/>
      <c r="G19" s="164"/>
      <c r="H19" s="212"/>
      <c r="I19" s="163"/>
      <c r="J19" s="164"/>
      <c r="K19" s="212"/>
      <c r="L19" s="163"/>
      <c r="M19" s="164"/>
      <c r="N19" s="212"/>
      <c r="O19" s="26"/>
      <c r="P19" s="27"/>
      <c r="Q19" s="212"/>
      <c r="R19" s="26"/>
      <c r="S19" s="27"/>
      <c r="T19" s="215">
        <f>F19+I19+O19+R19</f>
        <v>0</v>
      </c>
      <c r="U19" s="214">
        <f>F20+I20+O20+R20</f>
        <v>0</v>
      </c>
      <c r="V19" s="213">
        <f>G19+J19+P19+S19</f>
        <v>0</v>
      </c>
      <c r="W19" s="233"/>
      <c r="AJ19" s="207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231"/>
      <c r="B20" s="232"/>
      <c r="C20" s="225"/>
      <c r="D20" s="230"/>
      <c r="E20" s="212"/>
      <c r="F20" s="163"/>
      <c r="G20" s="164"/>
      <c r="H20" s="212"/>
      <c r="I20" s="163"/>
      <c r="J20" s="164"/>
      <c r="K20" s="212"/>
      <c r="L20" s="163"/>
      <c r="M20" s="164"/>
      <c r="N20" s="217"/>
      <c r="O20" s="28"/>
      <c r="P20" s="29"/>
      <c r="Q20" s="217"/>
      <c r="R20" s="28"/>
      <c r="S20" s="29"/>
      <c r="T20" s="215"/>
      <c r="U20" s="214"/>
      <c r="V20" s="213"/>
      <c r="W20" s="233"/>
      <c r="AJ20" s="207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231"/>
      <c r="B21" s="232"/>
      <c r="C21" s="225"/>
      <c r="D21" s="230"/>
      <c r="E21" s="212"/>
      <c r="F21" s="163"/>
      <c r="G21" s="164"/>
      <c r="H21" s="212"/>
      <c r="I21" s="163"/>
      <c r="J21" s="164"/>
      <c r="K21" s="212"/>
      <c r="L21" s="163"/>
      <c r="M21" s="164"/>
      <c r="N21" s="212"/>
      <c r="O21" s="26"/>
      <c r="P21" s="27"/>
      <c r="Q21" s="212"/>
      <c r="R21" s="26"/>
      <c r="S21" s="27"/>
      <c r="T21" s="215">
        <f>F21+I21+O21+R21</f>
        <v>0</v>
      </c>
      <c r="U21" s="214">
        <f>F22+I22+O22+R22</f>
        <v>0</v>
      </c>
      <c r="V21" s="213">
        <f>G21+J21+P21+S21</f>
        <v>0</v>
      </c>
      <c r="W21" s="233"/>
      <c r="AJ21" s="207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231"/>
      <c r="B22" s="232"/>
      <c r="C22" s="225"/>
      <c r="D22" s="230"/>
      <c r="E22" s="212"/>
      <c r="F22" s="163"/>
      <c r="G22" s="164"/>
      <c r="H22" s="212"/>
      <c r="I22" s="163"/>
      <c r="J22" s="164"/>
      <c r="K22" s="212"/>
      <c r="L22" s="163"/>
      <c r="M22" s="164"/>
      <c r="N22" s="217"/>
      <c r="O22" s="28"/>
      <c r="P22" s="29"/>
      <c r="Q22" s="217"/>
      <c r="R22" s="28"/>
      <c r="S22" s="29"/>
      <c r="T22" s="215"/>
      <c r="U22" s="214"/>
      <c r="V22" s="213"/>
      <c r="W22" s="233"/>
      <c r="AJ22" s="207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231"/>
      <c r="B23" s="232"/>
      <c r="C23" s="225"/>
      <c r="D23" s="230"/>
      <c r="E23" s="212"/>
      <c r="F23" s="163"/>
      <c r="G23" s="164"/>
      <c r="H23" s="212"/>
      <c r="I23" s="163"/>
      <c r="J23" s="164"/>
      <c r="K23" s="212"/>
      <c r="L23" s="163"/>
      <c r="M23" s="164"/>
      <c r="N23" s="212"/>
      <c r="O23" s="26"/>
      <c r="P23" s="27"/>
      <c r="Q23" s="212"/>
      <c r="R23" s="26"/>
      <c r="S23" s="27"/>
      <c r="T23" s="215">
        <f>F23+I23+O23+R23</f>
        <v>0</v>
      </c>
      <c r="U23" s="214">
        <f>F24+I24+O24+R24</f>
        <v>0</v>
      </c>
      <c r="V23" s="213">
        <f>G23+J23+P23+S23</f>
        <v>0</v>
      </c>
      <c r="W23" s="233"/>
      <c r="AJ23" s="207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231"/>
      <c r="B24" s="232"/>
      <c r="C24" s="225"/>
      <c r="D24" s="230"/>
      <c r="E24" s="212"/>
      <c r="F24" s="163"/>
      <c r="G24" s="164"/>
      <c r="H24" s="212"/>
      <c r="I24" s="163"/>
      <c r="J24" s="164"/>
      <c r="K24" s="212"/>
      <c r="L24" s="163"/>
      <c r="M24" s="164"/>
      <c r="N24" s="217"/>
      <c r="O24" s="28"/>
      <c r="P24" s="29"/>
      <c r="Q24" s="217"/>
      <c r="R24" s="28"/>
      <c r="S24" s="29"/>
      <c r="T24" s="215"/>
      <c r="U24" s="214"/>
      <c r="V24" s="213"/>
      <c r="W24" s="233"/>
      <c r="AJ24" s="207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231"/>
      <c r="B25" s="232"/>
      <c r="C25" s="225"/>
      <c r="D25" s="230"/>
      <c r="E25" s="212"/>
      <c r="F25" s="163"/>
      <c r="G25" s="164"/>
      <c r="H25" s="212"/>
      <c r="I25" s="163"/>
      <c r="J25" s="164"/>
      <c r="K25" s="212"/>
      <c r="L25" s="163"/>
      <c r="M25" s="164"/>
      <c r="N25" s="212"/>
      <c r="O25" s="26"/>
      <c r="P25" s="27"/>
      <c r="Q25" s="212"/>
      <c r="R25" s="26"/>
      <c r="S25" s="27"/>
      <c r="T25" s="215">
        <f>F25+I25+O25+R25</f>
        <v>0</v>
      </c>
      <c r="U25" s="214">
        <f>F26+I26+O26+R26</f>
        <v>0</v>
      </c>
      <c r="V25" s="213">
        <f>G25+J25+P25+S25</f>
        <v>0</v>
      </c>
      <c r="W25" s="233"/>
    </row>
    <row r="26" spans="1:71" ht="14.25" hidden="1" customHeight="1" thickTop="1" thickBot="1" x14ac:dyDescent="0.3">
      <c r="A26" s="231"/>
      <c r="B26" s="232"/>
      <c r="C26" s="225"/>
      <c r="D26" s="230"/>
      <c r="E26" s="212"/>
      <c r="F26" s="163"/>
      <c r="G26" s="164"/>
      <c r="H26" s="212"/>
      <c r="I26" s="163"/>
      <c r="J26" s="164"/>
      <c r="K26" s="212"/>
      <c r="L26" s="163"/>
      <c r="M26" s="164"/>
      <c r="N26" s="217"/>
      <c r="O26" s="28"/>
      <c r="P26" s="29"/>
      <c r="Q26" s="217"/>
      <c r="R26" s="28"/>
      <c r="S26" s="29"/>
      <c r="T26" s="215"/>
      <c r="U26" s="214"/>
      <c r="V26" s="213"/>
      <c r="W26" s="233"/>
      <c r="AJ26" s="174" t="s">
        <v>65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231"/>
      <c r="B27" s="232"/>
      <c r="C27" s="225"/>
      <c r="D27" s="230"/>
      <c r="E27" s="212"/>
      <c r="F27" s="163"/>
      <c r="G27" s="164"/>
      <c r="H27" s="212"/>
      <c r="I27" s="163"/>
      <c r="J27" s="164"/>
      <c r="K27" s="212"/>
      <c r="L27" s="163"/>
      <c r="M27" s="164"/>
      <c r="N27" s="212"/>
      <c r="O27" s="26"/>
      <c r="P27" s="27"/>
      <c r="Q27" s="212"/>
      <c r="R27" s="26"/>
      <c r="S27" s="27"/>
      <c r="T27" s="215">
        <f>F27+I27+O27+R27</f>
        <v>0</v>
      </c>
      <c r="U27" s="214">
        <f>F28+I28+O28+R28</f>
        <v>0</v>
      </c>
      <c r="V27" s="213">
        <f>G27+J27+P27+S27</f>
        <v>0</v>
      </c>
      <c r="W27" s="233"/>
    </row>
    <row r="28" spans="1:71" ht="14.25" hidden="1" customHeight="1" thickTop="1" thickBot="1" x14ac:dyDescent="0.3">
      <c r="A28" s="231"/>
      <c r="B28" s="232"/>
      <c r="C28" s="225"/>
      <c r="D28" s="230"/>
      <c r="E28" s="212"/>
      <c r="F28" s="163"/>
      <c r="G28" s="164"/>
      <c r="H28" s="212"/>
      <c r="I28" s="163"/>
      <c r="J28" s="164"/>
      <c r="K28" s="212"/>
      <c r="L28" s="163"/>
      <c r="M28" s="164"/>
      <c r="N28" s="217"/>
      <c r="O28" s="28"/>
      <c r="P28" s="29"/>
      <c r="Q28" s="217"/>
      <c r="R28" s="28"/>
      <c r="S28" s="29"/>
      <c r="T28" s="215"/>
      <c r="U28" s="214"/>
      <c r="V28" s="213"/>
      <c r="W28" s="233"/>
    </row>
    <row r="29" spans="1:71" ht="14.25" hidden="1" customHeight="1" thickTop="1" thickBot="1" x14ac:dyDescent="0.3">
      <c r="A29" s="231"/>
      <c r="B29" s="232"/>
      <c r="C29" s="225"/>
      <c r="D29" s="230"/>
      <c r="E29" s="212"/>
      <c r="F29" s="163"/>
      <c r="G29" s="164"/>
      <c r="H29" s="212"/>
      <c r="I29" s="163"/>
      <c r="J29" s="164"/>
      <c r="K29" s="212"/>
      <c r="L29" s="163"/>
      <c r="M29" s="164"/>
      <c r="N29" s="212"/>
      <c r="O29" s="26"/>
      <c r="P29" s="27"/>
      <c r="Q29" s="212"/>
      <c r="R29" s="26"/>
      <c r="S29" s="27"/>
      <c r="T29" s="215">
        <f>F29+I29+O29+R29</f>
        <v>0</v>
      </c>
      <c r="U29" s="214">
        <f>F30+I30+O30+R30</f>
        <v>0</v>
      </c>
      <c r="V29" s="213">
        <f>G29+J29+P29+S29</f>
        <v>0</v>
      </c>
      <c r="W29" s="233"/>
    </row>
    <row r="30" spans="1:71" ht="14.25" hidden="1" customHeight="1" thickTop="1" thickBot="1" x14ac:dyDescent="0.3">
      <c r="A30" s="231"/>
      <c r="B30" s="232"/>
      <c r="C30" s="225"/>
      <c r="D30" s="230"/>
      <c r="E30" s="212"/>
      <c r="F30" s="163"/>
      <c r="G30" s="164"/>
      <c r="H30" s="212"/>
      <c r="I30" s="163"/>
      <c r="J30" s="164"/>
      <c r="K30" s="212"/>
      <c r="L30" s="163"/>
      <c r="M30" s="164"/>
      <c r="N30" s="217"/>
      <c r="O30" s="28"/>
      <c r="P30" s="29"/>
      <c r="Q30" s="217"/>
      <c r="R30" s="28"/>
      <c r="S30" s="29"/>
      <c r="T30" s="215"/>
      <c r="U30" s="214"/>
      <c r="V30" s="213"/>
      <c r="W30" s="233"/>
    </row>
    <row r="31" spans="1:71" ht="14.25" hidden="1" customHeight="1" thickTop="1" thickBot="1" x14ac:dyDescent="0.3">
      <c r="A31" s="231"/>
      <c r="B31" s="232"/>
      <c r="C31" s="225"/>
      <c r="D31" s="230"/>
      <c r="E31" s="212"/>
      <c r="F31" s="163"/>
      <c r="G31" s="164"/>
      <c r="H31" s="212"/>
      <c r="I31" s="163"/>
      <c r="J31" s="164"/>
      <c r="K31" s="212"/>
      <c r="L31" s="163"/>
      <c r="M31" s="164"/>
      <c r="N31" s="212"/>
      <c r="O31" s="26"/>
      <c r="P31" s="27"/>
      <c r="Q31" s="212"/>
      <c r="R31" s="26"/>
      <c r="S31" s="27"/>
      <c r="T31" s="215">
        <f>F31+I31+O31+R31</f>
        <v>0</v>
      </c>
      <c r="U31" s="214">
        <f>F32+I32+O32+R32</f>
        <v>0</v>
      </c>
      <c r="V31" s="213">
        <f>G31+J31+P31+S31</f>
        <v>0</v>
      </c>
      <c r="W31" s="233"/>
    </row>
    <row r="32" spans="1:71" ht="14.25" hidden="1" customHeight="1" thickTop="1" thickBot="1" x14ac:dyDescent="0.3">
      <c r="A32" s="231"/>
      <c r="B32" s="232"/>
      <c r="C32" s="225"/>
      <c r="D32" s="230"/>
      <c r="E32" s="212"/>
      <c r="F32" s="163"/>
      <c r="G32" s="164"/>
      <c r="H32" s="212"/>
      <c r="I32" s="163"/>
      <c r="J32" s="164"/>
      <c r="K32" s="212"/>
      <c r="L32" s="163"/>
      <c r="M32" s="164"/>
      <c r="N32" s="217"/>
      <c r="O32" s="28"/>
      <c r="P32" s="29"/>
      <c r="Q32" s="217"/>
      <c r="R32" s="28"/>
      <c r="S32" s="29"/>
      <c r="T32" s="215"/>
      <c r="U32" s="214"/>
      <c r="V32" s="213"/>
      <c r="W32" s="233"/>
    </row>
    <row r="33" spans="1:23" ht="14.25" hidden="1" customHeight="1" thickTop="1" thickBot="1" x14ac:dyDescent="0.3">
      <c r="A33" s="231"/>
      <c r="B33" s="232"/>
      <c r="C33" s="225"/>
      <c r="D33" s="230"/>
      <c r="E33" s="212"/>
      <c r="F33" s="163"/>
      <c r="G33" s="164"/>
      <c r="H33" s="212"/>
      <c r="I33" s="163"/>
      <c r="J33" s="164"/>
      <c r="K33" s="212"/>
      <c r="L33" s="163"/>
      <c r="M33" s="164"/>
      <c r="N33" s="212"/>
      <c r="O33" s="26"/>
      <c r="P33" s="27"/>
      <c r="Q33" s="212"/>
      <c r="R33" s="26"/>
      <c r="S33" s="27"/>
      <c r="T33" s="215">
        <f>F33+I33+O33+R33</f>
        <v>0</v>
      </c>
      <c r="U33" s="214">
        <f>F34+I34+O34+R34</f>
        <v>0</v>
      </c>
      <c r="V33" s="213">
        <f>G33+J33+P33+S33</f>
        <v>0</v>
      </c>
      <c r="W33" s="233"/>
    </row>
    <row r="34" spans="1:23" ht="14.25" hidden="1" customHeight="1" thickTop="1" thickBot="1" x14ac:dyDescent="0.3">
      <c r="A34" s="231"/>
      <c r="B34" s="232"/>
      <c r="C34" s="225"/>
      <c r="D34" s="230"/>
      <c r="E34" s="212"/>
      <c r="F34" s="163"/>
      <c r="G34" s="164"/>
      <c r="H34" s="212"/>
      <c r="I34" s="163"/>
      <c r="J34" s="164"/>
      <c r="K34" s="212"/>
      <c r="L34" s="163"/>
      <c r="M34" s="164"/>
      <c r="N34" s="217"/>
      <c r="O34" s="28"/>
      <c r="P34" s="29"/>
      <c r="Q34" s="217"/>
      <c r="R34" s="28"/>
      <c r="S34" s="29"/>
      <c r="T34" s="215"/>
      <c r="U34" s="214"/>
      <c r="V34" s="213"/>
      <c r="W34" s="233"/>
    </row>
    <row r="35" spans="1:23" ht="14.25" hidden="1" customHeight="1" thickTop="1" thickBot="1" x14ac:dyDescent="0.3">
      <c r="A35" s="231" t="str">
        <f>IF('Vážní listina'!D21="","",'Vážní listina'!D21)</f>
        <v/>
      </c>
      <c r="B35" s="232" t="str">
        <f>IF('Vážní listina'!D21="","",'Vážní listina'!E21)</f>
        <v/>
      </c>
      <c r="C35" s="225"/>
      <c r="D35" s="230"/>
      <c r="E35" s="212"/>
      <c r="F35" s="163"/>
      <c r="G35" s="164"/>
      <c r="H35" s="212"/>
      <c r="I35" s="163"/>
      <c r="J35" s="164"/>
      <c r="K35" s="212"/>
      <c r="L35" s="163"/>
      <c r="M35" s="164"/>
      <c r="N35" s="212"/>
      <c r="O35" s="26"/>
      <c r="P35" s="27"/>
      <c r="Q35" s="212"/>
      <c r="R35" s="26"/>
      <c r="S35" s="27"/>
      <c r="T35" s="215">
        <f>F35+I35+O35+R35</f>
        <v>0</v>
      </c>
      <c r="U35" s="214">
        <f>F36+I36+O36+R36</f>
        <v>0</v>
      </c>
      <c r="V35" s="213">
        <f>G35+J35+P35+S35</f>
        <v>0</v>
      </c>
      <c r="W35" s="224"/>
    </row>
    <row r="36" spans="1:23" ht="14.25" hidden="1" customHeight="1" thickTop="1" thickBot="1" x14ac:dyDescent="0.3">
      <c r="A36" s="231"/>
      <c r="B36" s="232"/>
      <c r="C36" s="225"/>
      <c r="D36" s="230"/>
      <c r="E36" s="212"/>
      <c r="F36" s="163"/>
      <c r="G36" s="164"/>
      <c r="H36" s="212"/>
      <c r="I36" s="163"/>
      <c r="J36" s="164"/>
      <c r="K36" s="212"/>
      <c r="L36" s="163"/>
      <c r="M36" s="164"/>
      <c r="N36" s="217"/>
      <c r="O36" s="28"/>
      <c r="P36" s="29"/>
      <c r="Q36" s="217"/>
      <c r="R36" s="28"/>
      <c r="S36" s="29"/>
      <c r="T36" s="215"/>
      <c r="U36" s="214"/>
      <c r="V36" s="213"/>
      <c r="W36" s="224"/>
    </row>
    <row r="37" spans="1:23" ht="14.25" hidden="1" customHeight="1" thickTop="1" thickBot="1" x14ac:dyDescent="0.3">
      <c r="A37" s="231" t="str">
        <f>IF('Vážní listina'!D22="","",'Vážní listina'!D22)</f>
        <v/>
      </c>
      <c r="B37" s="232" t="str">
        <f>IF('Vážní listina'!D22="","",'Vážní listina'!E22)</f>
        <v/>
      </c>
      <c r="C37" s="225"/>
      <c r="D37" s="230"/>
      <c r="E37" s="212"/>
      <c r="F37" s="163"/>
      <c r="G37" s="164"/>
      <c r="H37" s="212"/>
      <c r="I37" s="163"/>
      <c r="J37" s="164"/>
      <c r="K37" s="212"/>
      <c r="L37" s="163"/>
      <c r="M37" s="164"/>
      <c r="N37" s="212"/>
      <c r="O37" s="26"/>
      <c r="P37" s="27"/>
      <c r="Q37" s="212"/>
      <c r="R37" s="26"/>
      <c r="S37" s="27"/>
      <c r="T37" s="215">
        <f>F37+I37+O37+R37</f>
        <v>0</v>
      </c>
      <c r="U37" s="214">
        <f>F38+I38+O38+R38</f>
        <v>0</v>
      </c>
      <c r="V37" s="213">
        <f>G37+J37+P37+S37</f>
        <v>0</v>
      </c>
      <c r="W37" s="224"/>
    </row>
    <row r="38" spans="1:23" ht="14.25" hidden="1" customHeight="1" thickTop="1" thickBot="1" x14ac:dyDescent="0.3">
      <c r="A38" s="231"/>
      <c r="B38" s="232"/>
      <c r="C38" s="225"/>
      <c r="D38" s="230"/>
      <c r="E38" s="212"/>
      <c r="F38" s="163"/>
      <c r="G38" s="164"/>
      <c r="H38" s="212"/>
      <c r="I38" s="163"/>
      <c r="J38" s="164"/>
      <c r="K38" s="212"/>
      <c r="L38" s="163"/>
      <c r="M38" s="164"/>
      <c r="N38" s="217"/>
      <c r="O38" s="28"/>
      <c r="P38" s="29"/>
      <c r="Q38" s="217"/>
      <c r="R38" s="28"/>
      <c r="S38" s="29"/>
      <c r="T38" s="215"/>
      <c r="U38" s="214"/>
      <c r="V38" s="213"/>
      <c r="W38" s="224"/>
    </row>
    <row r="39" spans="1:23" ht="14.25" hidden="1" customHeight="1" thickTop="1" thickBot="1" x14ac:dyDescent="0.3">
      <c r="A39" s="231" t="str">
        <f>IF('Vážní listina'!D23="","",'Vážní listina'!D23)</f>
        <v/>
      </c>
      <c r="B39" s="232" t="str">
        <f>IF('Vážní listina'!D23="","",'Vážní listina'!E23)</f>
        <v/>
      </c>
      <c r="C39" s="225"/>
      <c r="D39" s="230"/>
      <c r="E39" s="212"/>
      <c r="F39" s="163"/>
      <c r="G39" s="164"/>
      <c r="H39" s="212"/>
      <c r="I39" s="163"/>
      <c r="J39" s="164"/>
      <c r="K39" s="212"/>
      <c r="L39" s="163"/>
      <c r="M39" s="164"/>
      <c r="N39" s="212"/>
      <c r="O39" s="26"/>
      <c r="P39" s="27"/>
      <c r="Q39" s="212"/>
      <c r="R39" s="26"/>
      <c r="S39" s="27"/>
      <c r="T39" s="215">
        <f>F39+I39+O39+R39</f>
        <v>0</v>
      </c>
      <c r="U39" s="214">
        <f>F40+I40+O40+R40</f>
        <v>0</v>
      </c>
      <c r="V39" s="213">
        <f>G39+J39+P39+S39</f>
        <v>0</v>
      </c>
      <c r="W39" s="224"/>
    </row>
    <row r="40" spans="1:23" ht="14.25" hidden="1" customHeight="1" thickTop="1" thickBot="1" x14ac:dyDescent="0.3">
      <c r="A40" s="231"/>
      <c r="B40" s="232"/>
      <c r="C40" s="225"/>
      <c r="D40" s="230"/>
      <c r="E40" s="212"/>
      <c r="F40" s="163"/>
      <c r="G40" s="164"/>
      <c r="H40" s="212"/>
      <c r="I40" s="163"/>
      <c r="J40" s="164"/>
      <c r="K40" s="212"/>
      <c r="L40" s="163"/>
      <c r="M40" s="164"/>
      <c r="N40" s="217"/>
      <c r="O40" s="28"/>
      <c r="P40" s="29"/>
      <c r="Q40" s="217"/>
      <c r="R40" s="28"/>
      <c r="S40" s="29"/>
      <c r="T40" s="215"/>
      <c r="U40" s="214"/>
      <c r="V40" s="213"/>
      <c r="W40" s="224"/>
    </row>
    <row r="41" spans="1:23" ht="14.25" hidden="1" customHeight="1" thickTop="1" thickBot="1" x14ac:dyDescent="0.3">
      <c r="A41" s="231" t="str">
        <f>IF('Vážní listina'!D24="","",'Vážní listina'!D24)</f>
        <v/>
      </c>
      <c r="B41" s="232" t="str">
        <f>IF('Vážní listina'!D24="","",'Vážní listina'!E24)</f>
        <v/>
      </c>
      <c r="C41" s="225"/>
      <c r="D41" s="230"/>
      <c r="E41" s="212"/>
      <c r="F41" s="163"/>
      <c r="G41" s="164"/>
      <c r="H41" s="212"/>
      <c r="I41" s="163"/>
      <c r="J41" s="164"/>
      <c r="K41" s="212"/>
      <c r="L41" s="163"/>
      <c r="M41" s="164"/>
      <c r="N41" s="212"/>
      <c r="O41" s="26"/>
      <c r="P41" s="27"/>
      <c r="Q41" s="212"/>
      <c r="R41" s="26"/>
      <c r="S41" s="27"/>
      <c r="T41" s="215">
        <f>F41+I41+O41+R41</f>
        <v>0</v>
      </c>
      <c r="U41" s="214">
        <f>F42+I42+O42+R42</f>
        <v>0</v>
      </c>
      <c r="V41" s="213">
        <f>G41+J41+P41+S41</f>
        <v>0</v>
      </c>
      <c r="W41" s="224"/>
    </row>
    <row r="42" spans="1:23" ht="14.25" hidden="1" customHeight="1" thickTop="1" thickBot="1" x14ac:dyDescent="0.3">
      <c r="A42" s="231"/>
      <c r="B42" s="232"/>
      <c r="C42" s="225"/>
      <c r="D42" s="230"/>
      <c r="E42" s="212"/>
      <c r="F42" s="163"/>
      <c r="G42" s="164"/>
      <c r="H42" s="212"/>
      <c r="I42" s="163"/>
      <c r="J42" s="164"/>
      <c r="K42" s="212"/>
      <c r="L42" s="163"/>
      <c r="M42" s="164"/>
      <c r="N42" s="217"/>
      <c r="O42" s="28"/>
      <c r="P42" s="29"/>
      <c r="Q42" s="217"/>
      <c r="R42" s="28"/>
      <c r="S42" s="29"/>
      <c r="T42" s="215"/>
      <c r="U42" s="214"/>
      <c r="V42" s="213"/>
      <c r="W42" s="224"/>
    </row>
    <row r="43" spans="1:23" ht="14.25" hidden="1" customHeight="1" thickTop="1" thickBot="1" x14ac:dyDescent="0.3">
      <c r="A43" s="231" t="str">
        <f>IF('Vážní listina'!D25="","",'Vážní listina'!D25)</f>
        <v/>
      </c>
      <c r="B43" s="232" t="str">
        <f>IF('Vážní listina'!D25="","",'Vážní listina'!E25)</f>
        <v/>
      </c>
      <c r="C43" s="225"/>
      <c r="D43" s="230"/>
      <c r="E43" s="212"/>
      <c r="F43" s="163"/>
      <c r="G43" s="164"/>
      <c r="H43" s="212"/>
      <c r="I43" s="163"/>
      <c r="J43" s="164"/>
      <c r="K43" s="212"/>
      <c r="L43" s="163"/>
      <c r="M43" s="164"/>
      <c r="N43" s="212"/>
      <c r="O43" s="26"/>
      <c r="P43" s="27"/>
      <c r="Q43" s="212"/>
      <c r="R43" s="26"/>
      <c r="S43" s="27"/>
      <c r="T43" s="215">
        <f>F43+I43+O43+R43</f>
        <v>0</v>
      </c>
      <c r="U43" s="214">
        <f>F44+I44+O44+R44</f>
        <v>0</v>
      </c>
      <c r="V43" s="213">
        <f>G43+J43+P43+S43</f>
        <v>0</v>
      </c>
      <c r="W43" s="224"/>
    </row>
    <row r="44" spans="1:23" ht="14.25" hidden="1" customHeight="1" thickTop="1" thickBot="1" x14ac:dyDescent="0.3">
      <c r="A44" s="231"/>
      <c r="B44" s="232"/>
      <c r="C44" s="225"/>
      <c r="D44" s="230"/>
      <c r="E44" s="212"/>
      <c r="F44" s="163"/>
      <c r="G44" s="164"/>
      <c r="H44" s="212"/>
      <c r="I44" s="163"/>
      <c r="J44" s="164"/>
      <c r="K44" s="212"/>
      <c r="L44" s="163"/>
      <c r="M44" s="164"/>
      <c r="N44" s="217"/>
      <c r="O44" s="28"/>
      <c r="P44" s="29"/>
      <c r="Q44" s="217"/>
      <c r="R44" s="28"/>
      <c r="S44" s="29"/>
      <c r="T44" s="215"/>
      <c r="U44" s="214"/>
      <c r="V44" s="213"/>
      <c r="W44" s="224"/>
    </row>
    <row r="45" spans="1:23" ht="14.25" hidden="1" customHeight="1" thickTop="1" thickBot="1" x14ac:dyDescent="0.3">
      <c r="A45" s="231" t="str">
        <f>IF('Vážní listina'!D26="","",'Vážní listina'!D26)</f>
        <v/>
      </c>
      <c r="B45" s="232" t="str">
        <f>IF('Vážní listina'!D26="","",'Vážní listina'!E26)</f>
        <v/>
      </c>
      <c r="C45" s="225"/>
      <c r="D45" s="230"/>
      <c r="E45" s="212"/>
      <c r="F45" s="163"/>
      <c r="G45" s="164"/>
      <c r="H45" s="212"/>
      <c r="I45" s="163"/>
      <c r="J45" s="164"/>
      <c r="K45" s="212"/>
      <c r="L45" s="163"/>
      <c r="M45" s="164"/>
      <c r="N45" s="212"/>
      <c r="O45" s="26"/>
      <c r="P45" s="27"/>
      <c r="Q45" s="212"/>
      <c r="R45" s="26"/>
      <c r="S45" s="27"/>
      <c r="T45" s="215">
        <f>F45+I45+O45+R45</f>
        <v>0</v>
      </c>
      <c r="U45" s="214">
        <f>F46+I46+O46+R46</f>
        <v>0</v>
      </c>
      <c r="V45" s="213">
        <f>G45+J45+P45+S45</f>
        <v>0</v>
      </c>
      <c r="W45" s="224"/>
    </row>
    <row r="46" spans="1:23" ht="14.25" hidden="1" customHeight="1" thickTop="1" thickBot="1" x14ac:dyDescent="0.3">
      <c r="A46" s="231"/>
      <c r="B46" s="232"/>
      <c r="C46" s="225"/>
      <c r="D46" s="230"/>
      <c r="E46" s="212"/>
      <c r="F46" s="163"/>
      <c r="G46" s="164"/>
      <c r="H46" s="212"/>
      <c r="I46" s="163"/>
      <c r="J46" s="164"/>
      <c r="K46" s="212"/>
      <c r="L46" s="163"/>
      <c r="M46" s="164"/>
      <c r="N46" s="217"/>
      <c r="O46" s="28"/>
      <c r="P46" s="29"/>
      <c r="Q46" s="217"/>
      <c r="R46" s="28"/>
      <c r="S46" s="29"/>
      <c r="T46" s="215"/>
      <c r="U46" s="214"/>
      <c r="V46" s="213"/>
      <c r="W46" s="224"/>
    </row>
    <row r="47" spans="1:23" ht="14.25" hidden="1" customHeight="1" thickTop="1" thickBot="1" x14ac:dyDescent="0.3">
      <c r="A47" s="231" t="str">
        <f>IF('Vážní listina'!D27="","",'Vážní listina'!D27)</f>
        <v/>
      </c>
      <c r="B47" s="232" t="str">
        <f>IF('Vážní listina'!D27="","",'Vážní listina'!E27)</f>
        <v/>
      </c>
      <c r="C47" s="225"/>
      <c r="D47" s="230"/>
      <c r="E47" s="212"/>
      <c r="F47" s="163"/>
      <c r="G47" s="164"/>
      <c r="H47" s="212"/>
      <c r="I47" s="163"/>
      <c r="J47" s="164"/>
      <c r="K47" s="212"/>
      <c r="L47" s="163"/>
      <c r="M47" s="164"/>
      <c r="N47" s="212"/>
      <c r="O47" s="26"/>
      <c r="P47" s="27"/>
      <c r="Q47" s="212"/>
      <c r="R47" s="26"/>
      <c r="S47" s="27"/>
      <c r="T47" s="215">
        <f>F47+I47+O47+R47</f>
        <v>0</v>
      </c>
      <c r="U47" s="214">
        <f>F48+I48+O48+R48</f>
        <v>0</v>
      </c>
      <c r="V47" s="213">
        <f>G47+J47+P47+S47</f>
        <v>0</v>
      </c>
      <c r="W47" s="224"/>
    </row>
    <row r="48" spans="1:23" ht="14.25" hidden="1" customHeight="1" thickTop="1" thickBot="1" x14ac:dyDescent="0.3">
      <c r="A48" s="231"/>
      <c r="B48" s="232"/>
      <c r="C48" s="225"/>
      <c r="D48" s="230"/>
      <c r="E48" s="212"/>
      <c r="F48" s="163"/>
      <c r="G48" s="164"/>
      <c r="H48" s="212"/>
      <c r="I48" s="163"/>
      <c r="J48" s="164"/>
      <c r="K48" s="212"/>
      <c r="L48" s="163"/>
      <c r="M48" s="164"/>
      <c r="N48" s="217"/>
      <c r="O48" s="28"/>
      <c r="P48" s="29"/>
      <c r="Q48" s="217"/>
      <c r="R48" s="28"/>
      <c r="S48" s="29"/>
      <c r="T48" s="215"/>
      <c r="U48" s="214"/>
      <c r="V48" s="213"/>
      <c r="W48" s="224"/>
    </row>
    <row r="49" spans="1:36" ht="14.25" hidden="1" customHeight="1" thickTop="1" thickBot="1" x14ac:dyDescent="0.3">
      <c r="A49" s="231" t="str">
        <f>IF('Vážní listina'!D28="","",'Vážní listina'!D28)</f>
        <v/>
      </c>
      <c r="B49" s="232" t="str">
        <f>IF('Vážní listina'!D28="","",'Vážní listina'!E28)</f>
        <v/>
      </c>
      <c r="C49" s="225"/>
      <c r="D49" s="230"/>
      <c r="E49" s="212"/>
      <c r="F49" s="163"/>
      <c r="G49" s="164"/>
      <c r="H49" s="212"/>
      <c r="I49" s="163"/>
      <c r="J49" s="164"/>
      <c r="K49" s="212"/>
      <c r="L49" s="163"/>
      <c r="M49" s="164"/>
      <c r="N49" s="212"/>
      <c r="O49" s="26"/>
      <c r="P49" s="27"/>
      <c r="Q49" s="212"/>
      <c r="R49" s="26"/>
      <c r="S49" s="27"/>
      <c r="T49" s="215">
        <f>F49+I49+O49+R49</f>
        <v>0</v>
      </c>
      <c r="U49" s="214">
        <f>F50+I50+O50+R50</f>
        <v>0</v>
      </c>
      <c r="V49" s="213">
        <f>G49+J49+P49+S49</f>
        <v>0</v>
      </c>
      <c r="W49" s="224"/>
    </row>
    <row r="50" spans="1:36" ht="14.25" hidden="1" customHeight="1" thickTop="1" thickBot="1" x14ac:dyDescent="0.3">
      <c r="A50" s="231"/>
      <c r="B50" s="232"/>
      <c r="C50" s="225"/>
      <c r="D50" s="230"/>
      <c r="E50" s="212"/>
      <c r="F50" s="163"/>
      <c r="G50" s="164"/>
      <c r="H50" s="212"/>
      <c r="I50" s="163"/>
      <c r="J50" s="164"/>
      <c r="K50" s="212"/>
      <c r="L50" s="163"/>
      <c r="M50" s="164"/>
      <c r="N50" s="217"/>
      <c r="O50" s="28"/>
      <c r="P50" s="29"/>
      <c r="Q50" s="217"/>
      <c r="R50" s="28"/>
      <c r="S50" s="29"/>
      <c r="T50" s="215"/>
      <c r="U50" s="214"/>
      <c r="V50" s="213"/>
      <c r="W50" s="224"/>
    </row>
    <row r="51" spans="1:36" ht="14.25" hidden="1" customHeight="1" thickTop="1" thickBot="1" x14ac:dyDescent="0.3">
      <c r="A51" s="231" t="str">
        <f>IF('Vážní listina'!D29="","",'Vážní listina'!D29)</f>
        <v/>
      </c>
      <c r="B51" s="232" t="str">
        <f>IF('Vážní listina'!D29="","",'Vážní listina'!E29)</f>
        <v/>
      </c>
      <c r="C51" s="225"/>
      <c r="D51" s="230"/>
      <c r="E51" s="212"/>
      <c r="F51" s="163"/>
      <c r="G51" s="164"/>
      <c r="H51" s="212"/>
      <c r="I51" s="163"/>
      <c r="J51" s="164"/>
      <c r="K51" s="212"/>
      <c r="L51" s="163"/>
      <c r="M51" s="164"/>
      <c r="N51" s="212"/>
      <c r="O51" s="26"/>
      <c r="P51" s="27"/>
      <c r="Q51" s="212"/>
      <c r="R51" s="26"/>
      <c r="S51" s="27"/>
      <c r="T51" s="215">
        <f>F51+I51+O51+R51</f>
        <v>0</v>
      </c>
      <c r="U51" s="214">
        <f>F52+I52+O52+R52</f>
        <v>0</v>
      </c>
      <c r="V51" s="213">
        <f>G51+J51+P51+S51</f>
        <v>0</v>
      </c>
      <c r="W51" s="224"/>
    </row>
    <row r="52" spans="1:36" ht="14.25" hidden="1" customHeight="1" thickTop="1" thickBot="1" x14ac:dyDescent="0.3">
      <c r="A52" s="231"/>
      <c r="B52" s="232"/>
      <c r="C52" s="225"/>
      <c r="D52" s="230"/>
      <c r="E52" s="212"/>
      <c r="F52" s="163"/>
      <c r="G52" s="164"/>
      <c r="H52" s="212"/>
      <c r="I52" s="163"/>
      <c r="J52" s="164"/>
      <c r="K52" s="212"/>
      <c r="L52" s="163"/>
      <c r="M52" s="164"/>
      <c r="N52" s="217"/>
      <c r="O52" s="28"/>
      <c r="P52" s="29"/>
      <c r="Q52" s="217"/>
      <c r="R52" s="28"/>
      <c r="S52" s="29"/>
      <c r="T52" s="215"/>
      <c r="U52" s="214"/>
      <c r="V52" s="213"/>
      <c r="W52" s="224"/>
    </row>
    <row r="53" spans="1:36" ht="14.25" hidden="1" customHeight="1" thickTop="1" thickBot="1" x14ac:dyDescent="0.3">
      <c r="A53" s="231" t="str">
        <f>IF('Vážní listina'!D30="","",'Vážní listina'!D30)</f>
        <v/>
      </c>
      <c r="B53" s="232" t="str">
        <f>IF('Vážní listina'!D30="","",'Vážní listina'!E30)</f>
        <v/>
      </c>
      <c r="C53" s="225"/>
      <c r="D53" s="230"/>
      <c r="E53" s="212"/>
      <c r="F53" s="163"/>
      <c r="G53" s="164"/>
      <c r="H53" s="212"/>
      <c r="I53" s="163"/>
      <c r="J53" s="164"/>
      <c r="K53" s="212"/>
      <c r="L53" s="163"/>
      <c r="M53" s="164"/>
      <c r="N53" s="212"/>
      <c r="O53" s="26"/>
      <c r="P53" s="27"/>
      <c r="Q53" s="212"/>
      <c r="R53" s="26"/>
      <c r="S53" s="27"/>
      <c r="T53" s="215">
        <f>F53+I53+O53+R53</f>
        <v>0</v>
      </c>
      <c r="U53" s="214">
        <f>F54+I54+O54+R54</f>
        <v>0</v>
      </c>
      <c r="V53" s="213">
        <f>G53+J53+P53+S53</f>
        <v>0</v>
      </c>
      <c r="W53" s="231"/>
    </row>
    <row r="54" spans="1:36" ht="14.25" hidden="1" customHeight="1" thickTop="1" thickBot="1" x14ac:dyDescent="0.3">
      <c r="A54" s="231"/>
      <c r="B54" s="232"/>
      <c r="C54" s="225"/>
      <c r="D54" s="230"/>
      <c r="E54" s="212"/>
      <c r="F54" s="163"/>
      <c r="G54" s="164"/>
      <c r="H54" s="212"/>
      <c r="I54" s="163"/>
      <c r="J54" s="164"/>
      <c r="K54" s="212"/>
      <c r="L54" s="163"/>
      <c r="M54" s="164"/>
      <c r="N54" s="217"/>
      <c r="O54" s="28"/>
      <c r="P54" s="29"/>
      <c r="Q54" s="217"/>
      <c r="R54" s="28"/>
      <c r="S54" s="29"/>
      <c r="T54" s="215"/>
      <c r="U54" s="214"/>
      <c r="V54" s="213"/>
      <c r="W54" s="231"/>
    </row>
    <row r="55" spans="1:36" ht="13.5" hidden="1" customHeight="1" thickTop="1" thickBot="1" x14ac:dyDescent="0.3">
      <c r="A55" s="231" t="str">
        <f>IF('Vážní listina'!D31="","",'Vážní listina'!D31)</f>
        <v/>
      </c>
      <c r="B55" s="232" t="str">
        <f>IF('Vážní listina'!D31="","",'Vážní listina'!E31)</f>
        <v/>
      </c>
      <c r="C55" s="225"/>
      <c r="D55" s="230"/>
      <c r="E55" s="212"/>
      <c r="F55" s="163"/>
      <c r="G55" s="164"/>
      <c r="H55" s="212"/>
      <c r="I55" s="163"/>
      <c r="J55" s="164"/>
      <c r="K55" s="212"/>
      <c r="L55" s="163"/>
      <c r="M55" s="164"/>
      <c r="N55" s="212"/>
      <c r="O55" s="26"/>
      <c r="P55" s="27"/>
      <c r="Q55" s="212"/>
      <c r="R55" s="26"/>
      <c r="S55" s="27"/>
      <c r="T55" s="215">
        <f>F55+I55+O55+R55</f>
        <v>0</v>
      </c>
      <c r="U55" s="214">
        <f>F56+I56+O56+R56</f>
        <v>0</v>
      </c>
      <c r="V55" s="213">
        <f>G55+J55+P55+S55</f>
        <v>0</v>
      </c>
      <c r="W55" s="224"/>
    </row>
    <row r="56" spans="1:36" ht="14.25" hidden="1" customHeight="1" thickTop="1" thickBot="1" x14ac:dyDescent="0.3">
      <c r="A56" s="231"/>
      <c r="B56" s="232"/>
      <c r="C56" s="225"/>
      <c r="D56" s="230"/>
      <c r="E56" s="212"/>
      <c r="F56" s="163"/>
      <c r="G56" s="164"/>
      <c r="H56" s="212"/>
      <c r="I56" s="163"/>
      <c r="J56" s="164"/>
      <c r="K56" s="212"/>
      <c r="L56" s="163"/>
      <c r="M56" s="164"/>
      <c r="N56" s="217"/>
      <c r="O56" s="28"/>
      <c r="P56" s="29"/>
      <c r="Q56" s="217"/>
      <c r="R56" s="28"/>
      <c r="S56" s="29"/>
      <c r="T56" s="215"/>
      <c r="U56" s="214"/>
      <c r="V56" s="213"/>
      <c r="W56" s="224"/>
    </row>
    <row r="57" spans="1:36" ht="14.25" hidden="1" customHeight="1" thickTop="1" thickBot="1" x14ac:dyDescent="0.3">
      <c r="A57" s="231" t="str">
        <f>IF('Vážní listina'!D32="","",'Vážní listina'!D32)</f>
        <v/>
      </c>
      <c r="B57" s="232" t="str">
        <f>IF('Vážní listina'!D32="","",'Vážní listina'!E32)</f>
        <v/>
      </c>
      <c r="C57" s="225"/>
      <c r="D57" s="230"/>
      <c r="E57" s="212"/>
      <c r="F57" s="163"/>
      <c r="G57" s="164"/>
      <c r="H57" s="212"/>
      <c r="I57" s="163"/>
      <c r="J57" s="164"/>
      <c r="K57" s="212"/>
      <c r="L57" s="163"/>
      <c r="M57" s="164"/>
      <c r="N57" s="244"/>
      <c r="O57" s="30"/>
      <c r="P57" s="31"/>
      <c r="Q57" s="244"/>
      <c r="R57" s="30"/>
      <c r="S57" s="31"/>
      <c r="T57" s="215">
        <f>F57+I57+O57+R57</f>
        <v>0</v>
      </c>
      <c r="U57" s="214">
        <f>F58+I58+O58+R58</f>
        <v>0</v>
      </c>
      <c r="V57" s="213">
        <f>G57+J57+P57+S57</f>
        <v>0</v>
      </c>
      <c r="W57" s="224"/>
    </row>
    <row r="58" spans="1:36" ht="14.25" hidden="1" customHeight="1" thickTop="1" thickBot="1" x14ac:dyDescent="0.3">
      <c r="A58" s="231"/>
      <c r="B58" s="232"/>
      <c r="C58" s="225"/>
      <c r="D58" s="230"/>
      <c r="E58" s="212"/>
      <c r="F58" s="163"/>
      <c r="G58" s="164"/>
      <c r="H58" s="212"/>
      <c r="I58" s="163"/>
      <c r="J58" s="164"/>
      <c r="K58" s="212"/>
      <c r="L58" s="163"/>
      <c r="M58" s="164"/>
      <c r="N58" s="212"/>
      <c r="O58" s="32"/>
      <c r="P58" s="33"/>
      <c r="Q58" s="212"/>
      <c r="R58" s="32"/>
      <c r="S58" s="33"/>
      <c r="T58" s="215"/>
      <c r="U58" s="214"/>
      <c r="V58" s="213"/>
      <c r="W58" s="224"/>
    </row>
    <row r="59" spans="1:36" ht="14.25" hidden="1" customHeight="1" thickTop="1" thickBot="1" x14ac:dyDescent="0.3">
      <c r="A59" s="231" t="str">
        <f>IF('Vážní listina'!D33="","",'Vážní listina'!D33)</f>
        <v/>
      </c>
      <c r="B59" s="232" t="str">
        <f>IF('Vážní listina'!D33="","",'Vážní listina'!E33)</f>
        <v/>
      </c>
      <c r="C59" s="225"/>
      <c r="D59" s="230"/>
      <c r="E59" s="212"/>
      <c r="F59" s="163"/>
      <c r="G59" s="164"/>
      <c r="H59" s="212"/>
      <c r="I59" s="163"/>
      <c r="J59" s="164"/>
      <c r="K59" s="212"/>
      <c r="L59" s="163"/>
      <c r="M59" s="164"/>
      <c r="N59" s="212"/>
      <c r="O59" s="26"/>
      <c r="P59" s="27"/>
      <c r="Q59" s="212"/>
      <c r="R59" s="26"/>
      <c r="S59" s="27"/>
      <c r="T59" s="215">
        <f>F59+I59+O59+R59</f>
        <v>0</v>
      </c>
      <c r="U59" s="214">
        <f>F60+I60+O60+R60</f>
        <v>0</v>
      </c>
      <c r="V59" s="213">
        <f>G59+J59+P59+S59</f>
        <v>0</v>
      </c>
      <c r="W59" s="224"/>
    </row>
    <row r="60" spans="1:36" ht="14.25" hidden="1" customHeight="1" thickTop="1" thickBot="1" x14ac:dyDescent="0.3">
      <c r="A60" s="231"/>
      <c r="B60" s="232"/>
      <c r="C60" s="225"/>
      <c r="D60" s="230"/>
      <c r="E60" s="212"/>
      <c r="F60" s="163"/>
      <c r="G60" s="164"/>
      <c r="H60" s="212"/>
      <c r="I60" s="163"/>
      <c r="J60" s="164"/>
      <c r="K60" s="212"/>
      <c r="L60" s="163"/>
      <c r="M60" s="164"/>
      <c r="N60" s="217"/>
      <c r="O60" s="28"/>
      <c r="P60" s="29"/>
      <c r="Q60" s="217"/>
      <c r="R60" s="28"/>
      <c r="S60" s="29"/>
      <c r="T60" s="215"/>
      <c r="U60" s="214"/>
      <c r="V60" s="213"/>
      <c r="W60" s="224"/>
    </row>
    <row r="61" spans="1:36" ht="14.25" hidden="1" customHeight="1" thickTop="1" thickBot="1" x14ac:dyDescent="0.3">
      <c r="A61" s="231" t="str">
        <f>IF('Vážní listina'!D34="","",'Vážní listina'!D34)</f>
        <v/>
      </c>
      <c r="B61" s="232" t="str">
        <f>IF('Vážní listina'!D34="","",'Vážní listina'!E34)</f>
        <v/>
      </c>
      <c r="C61" s="225"/>
      <c r="D61" s="230"/>
      <c r="E61" s="212"/>
      <c r="F61" s="163"/>
      <c r="G61" s="164"/>
      <c r="H61" s="212"/>
      <c r="I61" s="163"/>
      <c r="J61" s="164"/>
      <c r="K61" s="212"/>
      <c r="L61" s="163"/>
      <c r="M61" s="164"/>
      <c r="N61" s="244"/>
      <c r="O61" s="30"/>
      <c r="P61" s="31"/>
      <c r="Q61" s="244"/>
      <c r="R61" s="30"/>
      <c r="S61" s="31"/>
      <c r="T61" s="215">
        <f>F61+I61+O61+R61</f>
        <v>0</v>
      </c>
      <c r="U61" s="214">
        <f>F62+I62+O62+R62</f>
        <v>0</v>
      </c>
      <c r="V61" s="213">
        <f>G61+J61+P61+S61</f>
        <v>0</v>
      </c>
      <c r="W61" s="224"/>
    </row>
    <row r="62" spans="1:36" ht="14.25" hidden="1" customHeight="1" thickTop="1" thickBot="1" x14ac:dyDescent="0.3">
      <c r="A62" s="231"/>
      <c r="B62" s="232"/>
      <c r="C62" s="225"/>
      <c r="D62" s="230"/>
      <c r="E62" s="212"/>
      <c r="F62" s="163"/>
      <c r="G62" s="164"/>
      <c r="H62" s="212"/>
      <c r="I62" s="163"/>
      <c r="J62" s="164"/>
      <c r="K62" s="212"/>
      <c r="L62" s="163"/>
      <c r="M62" s="164"/>
      <c r="N62" s="212"/>
      <c r="O62" s="32"/>
      <c r="P62" s="33"/>
      <c r="Q62" s="212"/>
      <c r="R62" s="32"/>
      <c r="S62" s="33"/>
      <c r="T62" s="215"/>
      <c r="U62" s="214"/>
      <c r="V62" s="213"/>
      <c r="W62" s="224"/>
    </row>
    <row r="63" spans="1:36" ht="21.75" hidden="1" customHeight="1" thickTop="1" thickBot="1" x14ac:dyDescent="0.3">
      <c r="A63" s="127"/>
      <c r="B63" s="128"/>
      <c r="C63" s="126"/>
      <c r="D63" s="5"/>
      <c r="E63" s="124"/>
      <c r="F63" s="163"/>
      <c r="G63" s="164"/>
      <c r="H63" s="124"/>
      <c r="I63" s="163"/>
      <c r="J63" s="164"/>
      <c r="K63" s="124"/>
      <c r="L63" s="163"/>
      <c r="M63" s="164"/>
      <c r="N63" s="129"/>
      <c r="O63" s="159"/>
      <c r="P63" s="160"/>
      <c r="Q63" s="129"/>
      <c r="R63" s="159"/>
      <c r="S63" s="160"/>
      <c r="T63" s="123"/>
      <c r="U63" s="122"/>
      <c r="V63" s="121"/>
      <c r="W63" s="125"/>
    </row>
    <row r="64" spans="1:36" ht="13.5" hidden="1" customHeight="1" thickTop="1" x14ac:dyDescent="0.25">
      <c r="A64" s="161"/>
      <c r="B64" s="161"/>
      <c r="C64" s="161"/>
      <c r="D64" s="162"/>
      <c r="E64" s="161"/>
      <c r="F64" s="161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AJ64" s="36"/>
    </row>
    <row r="65" spans="2:118" ht="14.4" thickTop="1" thickBot="1" x14ac:dyDescent="0.3">
      <c r="AJ65" s="36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262">
        <v>2</v>
      </c>
      <c r="F66" s="165">
        <v>3</v>
      </c>
      <c r="G66" s="166">
        <v>1</v>
      </c>
      <c r="N66" s="264">
        <v>6</v>
      </c>
      <c r="O66" s="266">
        <v>24</v>
      </c>
      <c r="P66" s="268">
        <f>A66+D66+G66+J66+M66</f>
        <v>1</v>
      </c>
      <c r="S66" s="270">
        <v>6</v>
      </c>
      <c r="T66" s="270">
        <v>6</v>
      </c>
      <c r="U66" s="271">
        <v>18</v>
      </c>
      <c r="V66" s="272">
        <v>2</v>
      </c>
      <c r="AJ66" s="36"/>
    </row>
    <row r="67" spans="2:118" ht="13.8" thickBot="1" x14ac:dyDescent="0.3">
      <c r="E67" s="263"/>
      <c r="F67" s="167">
        <v>10</v>
      </c>
      <c r="G67" s="168"/>
      <c r="N67" s="265"/>
      <c r="O67" s="267"/>
      <c r="P67" s="269"/>
      <c r="S67" s="270"/>
      <c r="T67" s="270"/>
      <c r="U67" s="271"/>
      <c r="V67" s="272"/>
      <c r="AJ67" s="36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6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6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6"/>
    </row>
    <row r="71" spans="2:118" x14ac:dyDescent="0.25">
      <c r="J71" s="34"/>
      <c r="AJ71" s="36"/>
    </row>
    <row r="72" spans="2:118" x14ac:dyDescent="0.25">
      <c r="AJ72" s="36"/>
    </row>
    <row r="73" spans="2:118" x14ac:dyDescent="0.25">
      <c r="C73" s="169">
        <v>2</v>
      </c>
      <c r="E73" t="str">
        <f>[1]List1!$A$174</f>
        <v>los soupeře</v>
      </c>
      <c r="L73" s="169">
        <v>6</v>
      </c>
      <c r="N73" t="str">
        <f>[1]List1!$A$178</f>
        <v>součet bodu</v>
      </c>
      <c r="Q73" s="169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69"/>
      <c r="L74" s="169"/>
      <c r="Q74" s="169"/>
    </row>
    <row r="75" spans="2:118" x14ac:dyDescent="0.25">
      <c r="C75" s="169">
        <v>3</v>
      </c>
      <c r="E75" t="str">
        <f>[1]List1!$A$175</f>
        <v>body</v>
      </c>
      <c r="L75" s="169">
        <v>18</v>
      </c>
      <c r="N75" t="str">
        <f>[1]List1!$A$179</f>
        <v>součet technických bodů</v>
      </c>
      <c r="Q75" s="169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69"/>
      <c r="L76" s="169"/>
      <c r="Q76" s="169"/>
    </row>
    <row r="77" spans="2:118" x14ac:dyDescent="0.25">
      <c r="C77" s="169">
        <v>10</v>
      </c>
      <c r="E77" t="str">
        <f>[1]List1!$A$176</f>
        <v>technické body</v>
      </c>
      <c r="L77" s="169">
        <v>2</v>
      </c>
      <c r="N77" t="str">
        <f>[1]List1!$A$180</f>
        <v>součet vítězství</v>
      </c>
      <c r="Q77" s="169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69"/>
    </row>
    <row r="79" spans="2:118" x14ac:dyDescent="0.25">
      <c r="C79" s="169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Brno,  31.10.2020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2:O10"/>
  <sheetViews>
    <sheetView workbookViewId="0">
      <selection activeCell="P14" sqref="P14"/>
    </sheetView>
  </sheetViews>
  <sheetFormatPr defaultRowHeight="13.2" x14ac:dyDescent="0.25"/>
  <cols>
    <col min="11" max="11" width="11.44140625" hidden="1" customWidth="1"/>
    <col min="12" max="14" width="9.109375" style="34" hidden="1" customWidth="1"/>
    <col min="15" max="15" width="9.109375" style="34"/>
  </cols>
  <sheetData>
    <row r="2" spans="1:14" ht="25.35" customHeight="1" x14ac:dyDescent="0.25">
      <c r="A2" s="34"/>
      <c r="B2" s="207" t="s">
        <v>60</v>
      </c>
      <c r="C2" s="207"/>
      <c r="D2" s="34"/>
      <c r="E2" s="34" t="str">
        <f>N2</f>
        <v>0</v>
      </c>
      <c r="F2" s="34" t="str">
        <f>K3</f>
        <v>1. kolo</v>
      </c>
      <c r="G2" s="34" t="str">
        <f>K4</f>
        <v>1 kolo</v>
      </c>
      <c r="K2" s="34" t="str">
        <f>'[4]Tabulka kvalifikace'!T4</f>
        <v>0</v>
      </c>
      <c r="L2" s="34" t="str">
        <f>MID(K2,1,1)</f>
        <v>0</v>
      </c>
      <c r="M2" s="34" t="str">
        <f>MID(K2,3,1)</f>
        <v/>
      </c>
      <c r="N2" s="34" t="str">
        <f>CONCATENATE(L2,M2)</f>
        <v>0</v>
      </c>
    </row>
    <row r="3" spans="1:14" ht="25.35" customHeight="1" x14ac:dyDescent="0.25">
      <c r="A3" s="34"/>
      <c r="B3" s="34"/>
      <c r="C3" s="34"/>
      <c r="D3" s="34"/>
      <c r="K3" s="34" t="str">
        <f>CONCATENATE(B6,". ",B5)</f>
        <v>1. kolo</v>
      </c>
    </row>
    <row r="4" spans="1:14" ht="25.35" customHeight="1" x14ac:dyDescent="0.25">
      <c r="A4" s="34"/>
      <c r="B4" s="34" t="str">
        <f>[1]List1!$A$47</f>
        <v>žíněnka</v>
      </c>
      <c r="C4" s="34">
        <v>2</v>
      </c>
      <c r="D4" s="34" t="str">
        <f>[1]List1!$A$275</f>
        <v>pořadí</v>
      </c>
      <c r="K4" s="34" t="str">
        <f>CONCATENATE(B6," ",B5)</f>
        <v>1 kolo</v>
      </c>
    </row>
    <row r="5" spans="1:14" ht="25.35" customHeight="1" x14ac:dyDescent="0.25">
      <c r="A5" s="34"/>
      <c r="B5" s="34" t="str">
        <f>[1]List1!$A$61</f>
        <v>kolo</v>
      </c>
      <c r="C5" s="34"/>
      <c r="D5" s="34"/>
    </row>
    <row r="6" spans="1:14" ht="25.35" customHeight="1" x14ac:dyDescent="0.25">
      <c r="A6" s="34"/>
      <c r="B6" s="34">
        <f>[1]List1!$A$62</f>
        <v>1</v>
      </c>
      <c r="C6" s="34">
        <v>2015</v>
      </c>
      <c r="D6" s="34">
        <f>pořadí!E2</f>
        <v>0</v>
      </c>
    </row>
    <row r="7" spans="1:14" ht="25.35" customHeight="1" x14ac:dyDescent="0.25">
      <c r="A7" s="34"/>
      <c r="B7" s="34">
        <f>[1]List1!$A$63</f>
        <v>2</v>
      </c>
      <c r="C7" s="34">
        <v>2047</v>
      </c>
      <c r="D7" s="34">
        <f>pořadí!H2</f>
        <v>0</v>
      </c>
    </row>
    <row r="8" spans="1:14" ht="25.35" customHeight="1" x14ac:dyDescent="0.25">
      <c r="A8" s="34"/>
      <c r="B8" s="34">
        <f>[1]List1!$A$64</f>
        <v>3</v>
      </c>
      <c r="C8" s="34">
        <v>2073</v>
      </c>
      <c r="D8" s="34">
        <f>pořadí!K2</f>
        <v>0</v>
      </c>
    </row>
    <row r="9" spans="1:14" ht="25.35" customHeight="1" x14ac:dyDescent="0.25">
      <c r="A9" s="34"/>
      <c r="B9" s="34"/>
      <c r="C9" s="34"/>
      <c r="D9" s="34"/>
    </row>
    <row r="10" spans="1:14" ht="25.35" customHeight="1" x14ac:dyDescent="0.25">
      <c r="A10" s="34"/>
      <c r="B10" s="34"/>
      <c r="C10" s="34"/>
      <c r="D10" s="34"/>
    </row>
  </sheetData>
  <mergeCells count="1">
    <mergeCell ref="B2:C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:V914"/>
  <sheetViews>
    <sheetView topLeftCell="A16" zoomScaleSheetLayoutView="100" workbookViewId="0">
      <selection activeCell="W70" sqref="W70"/>
    </sheetView>
  </sheetViews>
  <sheetFormatPr defaultRowHeight="13.2" x14ac:dyDescent="0.25"/>
  <cols>
    <col min="1" max="3" width="9.109375" style="58" customWidth="1"/>
    <col min="5" max="5" width="9.109375" style="58" customWidth="1"/>
    <col min="11" max="11" width="9.109375" hidden="1" customWidth="1"/>
    <col min="12" max="20" width="10.6640625" hidden="1" customWidth="1"/>
    <col min="21" max="21" width="9.109375" hidden="1" customWidth="1"/>
  </cols>
  <sheetData>
    <row r="1" spans="1:22" x14ac:dyDescent="0.25">
      <c r="A1" s="293" t="str">
        <f>CONCATENATE([1]List1!$A$39)</f>
        <v>Zápis hlasatele</v>
      </c>
      <c r="B1" s="293"/>
      <c r="C1" s="293"/>
      <c r="D1" s="293"/>
      <c r="E1" s="293"/>
      <c r="F1" s="293"/>
      <c r="G1" s="293"/>
      <c r="H1" s="293"/>
      <c r="I1" s="293"/>
    </row>
    <row r="2" spans="1:22" x14ac:dyDescent="0.25">
      <c r="A2" s="293"/>
      <c r="B2" s="293"/>
      <c r="C2" s="293"/>
      <c r="D2" s="293"/>
      <c r="E2" s="293"/>
      <c r="F2" s="293"/>
      <c r="G2" s="293"/>
      <c r="H2" s="293"/>
      <c r="I2" s="293"/>
    </row>
    <row r="3" spans="1:22" ht="12.75" hidden="1" customHeight="1" x14ac:dyDescent="0.25">
      <c r="A3" s="53"/>
      <c r="B3" s="53"/>
      <c r="C3" s="53"/>
      <c r="D3" s="49"/>
      <c r="E3" s="53"/>
      <c r="F3" s="49"/>
      <c r="G3" s="49"/>
      <c r="H3" s="49"/>
      <c r="I3" s="49"/>
    </row>
    <row r="4" spans="1:22" hidden="1" x14ac:dyDescent="0.25">
      <c r="A4" s="48"/>
      <c r="B4" s="48"/>
      <c r="C4" s="48"/>
      <c r="D4" s="47"/>
      <c r="E4" s="48"/>
      <c r="F4" s="44"/>
      <c r="G4" s="44"/>
      <c r="H4" s="44"/>
      <c r="I4" s="44"/>
    </row>
    <row r="5" spans="1:22" hidden="1" x14ac:dyDescent="0.25">
      <c r="A5" s="48"/>
      <c r="B5" s="48"/>
      <c r="C5" s="48"/>
      <c r="D5" s="47"/>
      <c r="E5" s="48"/>
      <c r="F5" s="44"/>
      <c r="G5" s="44"/>
      <c r="H5" s="44"/>
      <c r="I5" s="44"/>
    </row>
    <row r="6" spans="1:22" hidden="1" x14ac:dyDescent="0.25">
      <c r="A6" s="48"/>
      <c r="B6" s="48"/>
      <c r="C6" s="48"/>
      <c r="D6" s="47"/>
      <c r="E6" s="48"/>
      <c r="F6" s="44"/>
      <c r="G6" s="44"/>
      <c r="H6" s="44"/>
      <c r="I6" s="44"/>
    </row>
    <row r="7" spans="1:22" hidden="1" x14ac:dyDescent="0.25">
      <c r="A7" s="48"/>
      <c r="B7" s="48"/>
      <c r="C7" s="48"/>
      <c r="D7" s="47"/>
      <c r="E7" s="48"/>
      <c r="F7" s="44"/>
      <c r="G7" s="44"/>
      <c r="H7" s="44"/>
      <c r="I7" s="44"/>
    </row>
    <row r="8" spans="1:22" hidden="1" x14ac:dyDescent="0.25">
      <c r="A8" s="48"/>
      <c r="B8" s="48"/>
      <c r="C8" s="48"/>
      <c r="D8" s="47"/>
      <c r="E8" s="48"/>
      <c r="F8" s="44"/>
      <c r="G8" s="44"/>
      <c r="H8" s="44"/>
      <c r="I8" s="44"/>
    </row>
    <row r="9" spans="1:22" hidden="1" x14ac:dyDescent="0.25">
      <c r="A9" s="48"/>
      <c r="B9" s="48"/>
      <c r="C9" s="48"/>
      <c r="D9" s="47"/>
      <c r="E9" s="48"/>
      <c r="F9" s="44"/>
      <c r="G9" s="44"/>
      <c r="H9" s="44"/>
      <c r="I9" s="44"/>
    </row>
    <row r="10" spans="1:22" ht="13.8" thickBot="1" x14ac:dyDescent="0.3">
      <c r="A10" s="54"/>
      <c r="B10" s="54"/>
      <c r="C10" s="54"/>
      <c r="D10" s="44"/>
      <c r="E10" s="54"/>
      <c r="F10" s="44"/>
      <c r="G10" s="44"/>
      <c r="H10" s="44"/>
      <c r="I10" s="44"/>
    </row>
    <row r="11" spans="1:22" ht="27" thickTop="1" x14ac:dyDescent="0.25">
      <c r="A11" s="302" t="str">
        <f>CONCATENATE([1]List1!$A$40)</f>
        <v>soutěž</v>
      </c>
      <c r="B11" s="303"/>
      <c r="C11" s="55" t="str">
        <f>CONCATENATE([1]List1!$A$41)</f>
        <v>datum</v>
      </c>
      <c r="D11" s="50" t="str">
        <f>CONCATENATE([1]List1!$A$42)</f>
        <v>č. utkání</v>
      </c>
      <c r="E11" s="55" t="str">
        <f>CONCATENATE([1]List1!$A$43)</f>
        <v>hmotnost</v>
      </c>
      <c r="F11" s="50" t="str">
        <f>CONCATENATE([1]List1!$A$44)</f>
        <v>styl</v>
      </c>
      <c r="G11" s="50" t="str">
        <f>CONCATENATE([1]List1!$A$45)</f>
        <v>kolo</v>
      </c>
      <c r="H11" s="51" t="str">
        <f>CONCATENATE([1]List1!$A$46)</f>
        <v>finále</v>
      </c>
      <c r="I11" s="52" t="str">
        <f>CONCATENATE([1]List1!$A$47)</f>
        <v>žíněnka</v>
      </c>
    </row>
    <row r="12" spans="1:22" x14ac:dyDescent="0.25">
      <c r="A12" s="304" t="str">
        <f>CONCATENATE('Vážní listina'!A2)</f>
        <v>Brněnský dráček</v>
      </c>
      <c r="B12" s="305"/>
      <c r="C12" s="320" t="str">
        <f>'Vážní listina'!D4</f>
        <v xml:space="preserve"> 31.10.2020 </v>
      </c>
      <c r="D12" s="310">
        <f>'Čísla utkání'!C6</f>
        <v>2015</v>
      </c>
      <c r="E12" s="308" t="str">
        <f>CONCATENATE('Vážní listina'!F4)</f>
        <v>C28</v>
      </c>
      <c r="F12" s="310" t="str">
        <f>CONCATENATE('Vážní listina'!I4)</f>
        <v>zadej styl</v>
      </c>
      <c r="G12" s="310">
        <f>'Čísla utkání'!B6</f>
        <v>1</v>
      </c>
      <c r="H12" s="300"/>
      <c r="I12" s="318">
        <f>'Čísla utkání'!C4</f>
        <v>2</v>
      </c>
    </row>
    <row r="13" spans="1:22" ht="13.8" thickBot="1" x14ac:dyDescent="0.3">
      <c r="A13" s="306"/>
      <c r="B13" s="307"/>
      <c r="C13" s="309"/>
      <c r="D13" s="311"/>
      <c r="E13" s="309"/>
      <c r="F13" s="311"/>
      <c r="G13" s="311"/>
      <c r="H13" s="301"/>
      <c r="I13" s="319"/>
    </row>
    <row r="14" spans="1:22" ht="14.4" thickTop="1" thickBot="1" x14ac:dyDescent="0.3">
      <c r="A14" s="54"/>
      <c r="B14" s="54"/>
      <c r="C14" s="54"/>
      <c r="D14" s="44"/>
      <c r="E14" s="54"/>
      <c r="F14" s="44"/>
      <c r="G14" s="44"/>
      <c r="H14" s="44"/>
      <c r="I14" s="44"/>
    </row>
    <row r="15" spans="1:22" ht="13.8" thickTop="1" x14ac:dyDescent="0.25">
      <c r="A15" s="274" t="str">
        <f>CONCATENATE([1]List1!$A$48)</f>
        <v>červený</v>
      </c>
      <c r="B15" s="275"/>
      <c r="C15" s="275"/>
      <c r="D15" s="276"/>
      <c r="E15" s="277"/>
      <c r="F15" s="278" t="str">
        <f>CONCATENATE([1]List1!$A$49)</f>
        <v>modrý</v>
      </c>
      <c r="G15" s="279"/>
      <c r="H15" s="279"/>
      <c r="I15" s="280"/>
    </row>
    <row r="16" spans="1:22" x14ac:dyDescent="0.25">
      <c r="A16" s="281" t="str">
        <f>CONCATENATE([1]List1!$A$50)</f>
        <v>jméno</v>
      </c>
      <c r="B16" s="282"/>
      <c r="C16" s="85" t="str">
        <f>CONCATENATE([1]List1!$A$51)</f>
        <v>oddíl</v>
      </c>
      <c r="D16" s="63" t="str">
        <f>CONCATENATE([1]List1!$A$52)</f>
        <v>los</v>
      </c>
      <c r="E16" s="277"/>
      <c r="F16" s="283" t="str">
        <f>CONCATENATE([1]List1!$A$50)</f>
        <v>jméno</v>
      </c>
      <c r="G16" s="284"/>
      <c r="H16" s="62" t="str">
        <f>CONCATENATE([1]List1!$A$51)</f>
        <v>oddíl</v>
      </c>
      <c r="I16" s="63" t="str">
        <f>CONCATENATE([1]List1!$A$52)</f>
        <v>los</v>
      </c>
      <c r="L16" s="66" t="s">
        <v>47</v>
      </c>
      <c r="M16" s="66" t="s">
        <v>48</v>
      </c>
      <c r="N16" s="66" t="s">
        <v>49</v>
      </c>
      <c r="O16" s="66" t="s">
        <v>50</v>
      </c>
      <c r="P16" s="66" t="s">
        <v>55</v>
      </c>
      <c r="Q16" s="66" t="s">
        <v>51</v>
      </c>
      <c r="R16" s="66" t="s">
        <v>52</v>
      </c>
      <c r="S16" s="66" t="s">
        <v>53</v>
      </c>
      <c r="T16" s="66" t="s">
        <v>54</v>
      </c>
      <c r="U16" s="66" t="s">
        <v>56</v>
      </c>
      <c r="V16" s="66"/>
    </row>
    <row r="17" spans="1:21" x14ac:dyDescent="0.25">
      <c r="A17" s="312" t="str">
        <f>CONCATENATE(L17,M17,N17,O17,P17)</f>
        <v>Smejkal Simon</v>
      </c>
      <c r="B17" s="313"/>
      <c r="C17" s="316" t="str">
        <f>CONCATENATE(L18,M18,N18,O18,P18)</f>
        <v>TAK Hellas Brno</v>
      </c>
      <c r="D17" s="291">
        <v>1</v>
      </c>
      <c r="E17" s="277"/>
      <c r="F17" s="312" t="str">
        <f>CONCATENATE(Q17,R17,S17,T17,U17)</f>
        <v>Šabata Robert</v>
      </c>
      <c r="G17" s="313"/>
      <c r="H17" s="316" t="str">
        <f>CONCATENATE(Q18,R18,S18,T18,U18)</f>
        <v>TAK Hellas Brno</v>
      </c>
      <c r="I17" s="294">
        <v>2</v>
      </c>
      <c r="K17" t="s">
        <v>7</v>
      </c>
      <c r="L17" t="str">
        <f>IF($D17='Vážní listina'!$A$7,'Vážní listina'!$D$7,IF($D17='Vážní listina'!$A$8,'Vážní listina'!$D$8,IF($D17='Vážní listina'!$A$9,'Vážní listina'!$D$9,IF($D17='Vážní listina'!$A$10,'Vážní listina'!$D$10,IF($D17='Vážní listina'!$A$11,'Vážní listina'!$D$11,IF($D17='Vážní listina'!$A$12,'Vážní listina'!$D$12,""))))))</f>
        <v>Smejkal Simon</v>
      </c>
      <c r="M17" t="str">
        <f>IF($D17='Vážní listina'!$A$13,'Vážní listina'!$D$13,IF($D17='Vážní listina'!$A$14,'Vážní listina'!$D$14,IF($D17='Vážní listina'!$A$15,'Vážní listina'!$D$15,IF($D17='Vážní listina'!$A$16,'Vážní listina'!$D$16,IF($D17='Vážní listina'!$A$17,'Vážní listina'!$D$17,IF($D17='Vážní listina'!$A$18,'Vážní listina'!$D$18,""))))))</f>
        <v/>
      </c>
      <c r="N17" t="str">
        <f>IF($D17='Vážní listina'!$A$19,'Vážní listina'!$D$19,IF($D17='Vážní listina'!$A$20,'Vážní listina'!$D$20,IF($D17='Vážní listina'!$A$21,'Vážní listina'!$D$21,IF($D17='Vážní listina'!$A$22,'Vážní listina'!$D$22,IF($D17='Vážní listina'!$A$23,'Vážní listina'!$D$23,IF($D17='Vážní listina'!$A$24,'Vážní listina'!$D$24,""))))))</f>
        <v/>
      </c>
      <c r="O17" t="str">
        <f>IF($D17='Vážní listina'!$A$25,'Vážní listina'!$D$25,IF($D17='Vážní listina'!$A$26,'Vážní listina'!$D$26,IF($D17='Vážní listina'!$A$27,'Vážní listina'!$D$27,IF($D17='Vážní listina'!$A$28,'Vážní listina'!$D$28,IF($D17='Vážní listina'!$A$29,'Vážní listina'!$D$29,IF($D17='Vážní listina'!$A$30,'Vážní listina'!$D$30,""))))))</f>
        <v/>
      </c>
      <c r="P17" t="str">
        <f>IF($D17='Vážní listina'!$A$31,'Vážní listina'!$D$31,IF($D17='Vážní listina'!$A$32,'Vážní listina'!$D$32,IF($D17='Vážní listina'!$A$33,'Vážní listina'!$D$33,IF($D17='Vážní listina'!$A$34,'Vážní listina'!$D$34,""))))</f>
        <v/>
      </c>
      <c r="Q17" t="str">
        <f>IF($I17='Vážní listina'!$A$7,'Vážní listina'!$D$7,IF($I17='Vážní listina'!$A$8,'Vážní listina'!$D$8,IF($I17='Vážní listina'!$A$9,'Vážní listina'!$D$9,IF($I17='Vážní listina'!$A$10,'Vážní listina'!$D$10,IF($I17='Vážní listina'!$A$11,'Vážní listina'!$D$11,IF($I17='Vážní listina'!$A$12,'Vážní listina'!$D$12,""))))))</f>
        <v>Šabata Robert</v>
      </c>
      <c r="R17" t="str">
        <f>IF($I17='Vážní listina'!$A$13,'Vážní listina'!$D$13,IF($I17='Vážní listina'!$A$14,'Vážní listina'!$D$14,IF($I17='Vážní listina'!$A$15,'Vážní listina'!$D$15,IF($I17='Vážní listina'!$A$16,'Vážní listina'!$D$16,IF($I17='Vážní listina'!$A$17,'Vážní listina'!$D$17,IF($I17='Vážní listina'!$A$18,'Vážní listina'!$D$18,""))))))</f>
        <v/>
      </c>
      <c r="S17" t="str">
        <f>IF($I17='Vážní listina'!$A$19,'Vážní listina'!$D$19,IF($I17='Vážní listina'!$A$20,'Vážní listina'!$D$20,IF($I17='Vážní listina'!$A$21,'Vážní listina'!$D$21,IF($I17='Vážní listina'!$A$22,'Vážní listina'!$D$22,IF($I17='Vážní listina'!$A$23,'Vážní listina'!$D$23,IF($I17='Vážní listina'!$A$24,'Vážní listina'!$D$24,""))))))</f>
        <v/>
      </c>
      <c r="T17" t="str">
        <f>IF($I17='Vážní listina'!$A$25,'Vážní listina'!$D$25,IF($I17='Vážní listina'!$A$26,'Vážní listina'!$D$26,IF($I17='Vážní listina'!$A$27,'Vážní listina'!$D$27,IF($I17='Vážní listina'!$A$28,'Vážní listina'!$D$28,IF($I17='Vážní listina'!$A$29,'Vážní listina'!$D$29,IF($I17='Vážní listina'!$A$30,'Vážní listina'!$D$30,""))))))</f>
        <v/>
      </c>
      <c r="U17" t="str">
        <f>IF($I17='Vážní listina'!$A$31,'Vážní listina'!$D$31,IF($I17='Vážní listina'!$A$32,'Vážní listina'!$D$32,IF($I17='Vážní listina'!$A$33,'Vážní listina'!$D$33,IF($I17='Vážní listina'!$A$34,'Vážní listina'!$D$34,""))))</f>
        <v/>
      </c>
    </row>
    <row r="18" spans="1:21" ht="13.8" thickBot="1" x14ac:dyDescent="0.3">
      <c r="A18" s="314"/>
      <c r="B18" s="315"/>
      <c r="C18" s="317"/>
      <c r="D18" s="292"/>
      <c r="E18" s="277"/>
      <c r="F18" s="314"/>
      <c r="G18" s="315"/>
      <c r="H18" s="317"/>
      <c r="I18" s="295"/>
      <c r="K18" t="s">
        <v>2</v>
      </c>
      <c r="L18" t="str">
        <f>IF($D17='Vážní listina'!$A$7,'Vážní listina'!$E$7,IF($D17='Vážní listina'!$A$8,'Vážní listina'!$E$8,IF($D17='Vážní listina'!$A$9,'Vážní listina'!$E$9,IF($D17='Vážní listina'!$A$10,'Vážní listina'!$E$10,IF($D17='Vážní listina'!$A$11,'Vážní listina'!$E$11,IF($D17='Vážní listina'!$A$12,'Vážní listina'!$E$12,""))))))</f>
        <v>TAK Hellas Brno</v>
      </c>
      <c r="M18" t="str">
        <f>IF($D17='Vážní listina'!$A$13,'Vážní listina'!$E$13,IF($D17='Vážní listina'!$A$14,'Vážní listina'!$E$14,IF($D17='Vážní listina'!$A$15,'Vážní listina'!$E$15,IF($D17='Vážní listina'!$A$16,'Vážní listina'!$E$16,IF($D17='Vážní listina'!$A$17,'Vážní listina'!$E$17,IF($D17='Vážní listina'!$A$18,'Vážní listina'!$E$18,""))))))</f>
        <v/>
      </c>
      <c r="N18" t="str">
        <f>IF($D17='Vážní listina'!$A$19,'Vážní listina'!$E$19,IF($D17='Vážní listina'!$A$20,'Vážní listina'!$E$20,IF($D17='Vážní listina'!$A$21,'Vážní listina'!$E$21,IF($D17='Vážní listina'!$A$22,'Vážní listina'!$E$22,IF($D17='Vážní listina'!$A$23,'Vážní listina'!$E$23,IF($D17='Vážní listina'!$A$24,'Vážní listina'!$E$24,""))))))</f>
        <v/>
      </c>
      <c r="O18" t="str">
        <f>IF($D17='Vážní listina'!$A$25,'Vážní listina'!$E$25,IF($D17='Vážní listina'!$A$26,'Vážní listina'!$E$26,IF($D17='Vážní listina'!$A$27,'Vážní listina'!$E$27,IF($D17='Vážní listina'!$A$28,'Vážní listina'!$E$28,IF($D17='Vážní listina'!$A$29,'Vážní listina'!$E$29,IF($D17='Vážní listina'!$A$30,'Vážní listina'!$E$30,""))))))</f>
        <v/>
      </c>
      <c r="P18" t="str">
        <f>IF($D17='Vážní listina'!$A$31,'Vážní listina'!$E$31,IF($D17='Vážní listina'!$A$32,'Vážní listina'!$E$32,IF($D17='Vážní listina'!$A$33,'Vážní listina'!$E$33,IF($D17='Vážní listina'!$A$34,'Vážní listina'!$E$34,""))))</f>
        <v/>
      </c>
      <c r="Q18" t="str">
        <f>IF($I17='Vážní listina'!$A$7,'Vážní listina'!$E$7,IF($I17='Vážní listina'!$A$8,'Vážní listina'!$E$8,IF($I17='Vážní listina'!$A$9,'Vážní listina'!$E$9,IF($I17='Vážní listina'!$A$10,'Vážní listina'!$E$10,IF($I17='Vážní listina'!$A$11,'Vážní listina'!$E$11,IF($I17='Vážní listina'!$A$12,'Vážní listina'!$E$12,""))))))</f>
        <v>TAK Hellas Brno</v>
      </c>
      <c r="R18" t="str">
        <f>IF($I17='Vážní listina'!$A$13,'Vážní listina'!$E$13,IF($I17='Vážní listina'!$A$14,'Vážní listina'!$E$14,IF($I17='Vážní listina'!$A$15,'Vážní listina'!$E$15,IF($I17='Vážní listina'!$A$16,'Vážní listina'!$E$16,IF($I17='Vážní listina'!$A$17,'Vážní listina'!$E$17,IF($I17='Vážní listina'!$A$18,'Vážní listina'!$E$18,""))))))</f>
        <v/>
      </c>
      <c r="S18" t="str">
        <f>IF($I17='Vážní listina'!$A$19,'Vážní listina'!$E$19,IF($I17='Vážní listina'!$A$20,'Vážní listina'!$E$20,IF($I17='Vážní listina'!$A$21,'Vážní listina'!$E$21,IF($I17='Vážní listina'!$A$22,'Vážní listina'!$E$22,IF($I17='Vážní listina'!$A$23,'Vážní listina'!$E$23,IF($I17='Vážní listina'!$A$24,'Vážní listina'!$E$24,""))))))</f>
        <v/>
      </c>
      <c r="T18" t="str">
        <f>IF($I17='Vážní listina'!$A$25,'Vážní listina'!$E$25,IF($I17='Vážní listina'!$A$26,'Vážní listina'!$E$26,IF($I17='Vážní listina'!$A$27,'Vážní listina'!$E$27,IF($I17='Vážní listina'!$A$28,'Vážní listina'!$E$28,IF($I17='Vážní listina'!$A$29,'Vážní listina'!$E$29,IF($I17='Vážní listina'!$A$30,'Vážní listina'!$E$30,""))))))</f>
        <v/>
      </c>
      <c r="U18" t="str">
        <f>IF($I17='Vážní listina'!$A$31,'Vážní listina'!$E$31,IF($I17='Vážní listina'!$A$32,'Vážní listina'!$E$32,IF($I17='Vážní listina'!$A$33,'Vážní listina'!$E$33,IF($I17='Vážní listina'!$A$34,'Vážní listina'!$E$34,""))))</f>
        <v/>
      </c>
    </row>
    <row r="19" spans="1:21" ht="13.8" thickTop="1" x14ac:dyDescent="0.25">
      <c r="A19" s="86"/>
      <c r="B19" s="86"/>
      <c r="C19" s="86"/>
      <c r="D19" s="64"/>
      <c r="E19" s="61"/>
      <c r="F19" s="64"/>
      <c r="G19" s="64"/>
      <c r="H19" s="64"/>
      <c r="I19" s="64"/>
    </row>
    <row r="20" spans="1:21" s="46" customFormat="1" hidden="1" x14ac:dyDescent="0.25">
      <c r="A20" s="65"/>
      <c r="B20" s="65"/>
      <c r="C20" s="65"/>
      <c r="E20" s="65"/>
    </row>
    <row r="21" spans="1:21" s="46" customFormat="1" hidden="1" x14ac:dyDescent="0.25">
      <c r="A21" s="65"/>
      <c r="B21" s="65"/>
      <c r="C21" s="65"/>
      <c r="E21" s="65"/>
    </row>
    <row r="22" spans="1:21" s="46" customFormat="1" hidden="1" x14ac:dyDescent="0.25">
      <c r="A22" s="65"/>
      <c r="B22" s="65"/>
      <c r="C22" s="65"/>
      <c r="E22" s="65"/>
    </row>
    <row r="23" spans="1:21" s="46" customFormat="1" hidden="1" x14ac:dyDescent="0.25">
      <c r="A23" s="65"/>
      <c r="B23" s="65"/>
      <c r="C23" s="65"/>
      <c r="E23" s="65"/>
    </row>
    <row r="24" spans="1:21" s="46" customFormat="1" hidden="1" x14ac:dyDescent="0.25">
      <c r="A24" s="65"/>
      <c r="B24" s="65"/>
      <c r="C24" s="65"/>
      <c r="E24" s="65"/>
    </row>
    <row r="25" spans="1:21" s="46" customFormat="1" hidden="1" x14ac:dyDescent="0.25">
      <c r="A25" s="65"/>
      <c r="B25" s="65"/>
      <c r="C25" s="65"/>
      <c r="E25" s="65"/>
    </row>
    <row r="26" spans="1:21" s="46" customFormat="1" hidden="1" x14ac:dyDescent="0.25">
      <c r="A26" s="65"/>
      <c r="B26" s="65"/>
      <c r="C26" s="65"/>
      <c r="E26" s="65"/>
    </row>
    <row r="27" spans="1:21" s="46" customFormat="1" hidden="1" x14ac:dyDescent="0.25">
      <c r="A27" s="65"/>
      <c r="B27" s="65"/>
      <c r="C27" s="65"/>
      <c r="E27" s="65"/>
    </row>
    <row r="28" spans="1:21" s="46" customFormat="1" hidden="1" x14ac:dyDescent="0.25">
      <c r="A28" s="65"/>
      <c r="B28" s="65"/>
      <c r="C28" s="65"/>
      <c r="E28" s="65"/>
    </row>
    <row r="29" spans="1:21" s="46" customFormat="1" hidden="1" x14ac:dyDescent="0.25">
      <c r="A29" s="65"/>
      <c r="B29" s="65"/>
      <c r="C29" s="65"/>
      <c r="E29" s="65"/>
    </row>
    <row r="30" spans="1:21" s="46" customFormat="1" hidden="1" x14ac:dyDescent="0.25">
      <c r="A30" s="65"/>
      <c r="B30" s="65"/>
      <c r="C30" s="65"/>
      <c r="E30" s="65"/>
    </row>
    <row r="31" spans="1:21" s="46" customFormat="1" hidden="1" x14ac:dyDescent="0.25">
      <c r="A31" s="65"/>
      <c r="B31" s="65"/>
      <c r="C31" s="65"/>
      <c r="E31" s="65"/>
    </row>
    <row r="32" spans="1:21" s="46" customFormat="1" hidden="1" x14ac:dyDescent="0.25">
      <c r="A32" s="65"/>
      <c r="B32" s="65"/>
      <c r="C32" s="65"/>
      <c r="E32" s="65"/>
    </row>
    <row r="33" spans="1:5" s="46" customFormat="1" hidden="1" x14ac:dyDescent="0.25">
      <c r="A33" s="65"/>
      <c r="B33" s="65"/>
      <c r="C33" s="65"/>
      <c r="E33" s="65"/>
    </row>
    <row r="34" spans="1:5" s="46" customFormat="1" hidden="1" x14ac:dyDescent="0.25">
      <c r="A34" s="65"/>
      <c r="B34" s="65"/>
      <c r="C34" s="65"/>
      <c r="E34" s="65"/>
    </row>
    <row r="35" spans="1:5" s="46" customFormat="1" hidden="1" x14ac:dyDescent="0.25">
      <c r="A35" s="65"/>
      <c r="B35" s="65"/>
      <c r="C35" s="65"/>
      <c r="E35" s="65"/>
    </row>
    <row r="36" spans="1:5" s="46" customFormat="1" hidden="1" x14ac:dyDescent="0.25">
      <c r="A36" s="65"/>
      <c r="B36" s="65"/>
      <c r="C36" s="65"/>
      <c r="E36" s="65"/>
    </row>
    <row r="37" spans="1:5" s="46" customFormat="1" hidden="1" x14ac:dyDescent="0.25">
      <c r="A37" s="65"/>
      <c r="B37" s="65"/>
      <c r="C37" s="65"/>
      <c r="E37" s="65"/>
    </row>
    <row r="38" spans="1:5" s="46" customFormat="1" hidden="1" x14ac:dyDescent="0.25">
      <c r="A38" s="65"/>
      <c r="B38" s="65"/>
      <c r="C38" s="65"/>
      <c r="E38" s="65"/>
    </row>
    <row r="39" spans="1:5" s="46" customFormat="1" hidden="1" x14ac:dyDescent="0.25">
      <c r="A39" s="65"/>
      <c r="B39" s="65"/>
      <c r="C39" s="65"/>
      <c r="E39" s="65"/>
    </row>
    <row r="40" spans="1:5" s="46" customFormat="1" hidden="1" x14ac:dyDescent="0.25">
      <c r="A40" s="65"/>
      <c r="B40" s="65"/>
      <c r="C40" s="65"/>
      <c r="E40" s="65"/>
    </row>
    <row r="41" spans="1:5" s="46" customFormat="1" hidden="1" x14ac:dyDescent="0.25">
      <c r="A41" s="65"/>
      <c r="B41" s="65"/>
      <c r="C41" s="65"/>
      <c r="E41" s="65"/>
    </row>
    <row r="42" spans="1:5" s="46" customFormat="1" hidden="1" x14ac:dyDescent="0.25">
      <c r="A42" s="65"/>
      <c r="B42" s="65"/>
      <c r="C42" s="65"/>
      <c r="E42" s="65"/>
    </row>
    <row r="43" spans="1:5" s="46" customFormat="1" hidden="1" x14ac:dyDescent="0.25">
      <c r="A43" s="65"/>
      <c r="B43" s="65"/>
      <c r="C43" s="65"/>
      <c r="E43" s="65"/>
    </row>
    <row r="44" spans="1:5" s="46" customFormat="1" hidden="1" x14ac:dyDescent="0.25">
      <c r="A44" s="65"/>
      <c r="B44" s="65"/>
      <c r="C44" s="65"/>
      <c r="E44" s="65"/>
    </row>
    <row r="45" spans="1:5" s="46" customFormat="1" hidden="1" x14ac:dyDescent="0.25">
      <c r="A45" s="65"/>
      <c r="B45" s="65"/>
      <c r="C45" s="65"/>
      <c r="E45" s="65"/>
    </row>
    <row r="46" spans="1:5" s="46" customFormat="1" hidden="1" x14ac:dyDescent="0.25">
      <c r="A46" s="65"/>
      <c r="B46" s="65"/>
      <c r="C46" s="65"/>
      <c r="E46" s="65"/>
    </row>
    <row r="47" spans="1:5" s="46" customFormat="1" hidden="1" x14ac:dyDescent="0.25">
      <c r="A47" s="65"/>
      <c r="B47" s="65"/>
      <c r="C47" s="65"/>
      <c r="E47" s="65"/>
    </row>
    <row r="48" spans="1:5" s="46" customFormat="1" hidden="1" x14ac:dyDescent="0.25">
      <c r="A48" s="65"/>
      <c r="B48" s="65"/>
      <c r="C48" s="65"/>
      <c r="E48" s="65"/>
    </row>
    <row r="49" spans="1:9" s="46" customFormat="1" hidden="1" x14ac:dyDescent="0.25">
      <c r="A49" s="65"/>
      <c r="B49" s="65"/>
      <c r="C49" s="65"/>
      <c r="E49" s="65"/>
    </row>
    <row r="50" spans="1:9" s="46" customFormat="1" hidden="1" x14ac:dyDescent="0.25">
      <c r="A50" s="65"/>
      <c r="B50" s="65"/>
      <c r="C50" s="65"/>
      <c r="E50" s="65"/>
    </row>
    <row r="51" spans="1:9" s="46" customFormat="1" hidden="1" x14ac:dyDescent="0.25">
      <c r="A51" s="65"/>
      <c r="B51" s="65"/>
      <c r="C51" s="65"/>
      <c r="E51" s="65"/>
    </row>
    <row r="52" spans="1:9" s="46" customFormat="1" hidden="1" x14ac:dyDescent="0.25">
      <c r="A52" s="65"/>
      <c r="B52" s="65"/>
      <c r="C52" s="65"/>
      <c r="E52" s="65"/>
    </row>
    <row r="53" spans="1:9" s="46" customFormat="1" hidden="1" x14ac:dyDescent="0.25">
      <c r="A53" s="65"/>
      <c r="B53" s="65"/>
      <c r="C53" s="65"/>
      <c r="E53" s="65"/>
    </row>
    <row r="54" spans="1:9" s="46" customFormat="1" hidden="1" x14ac:dyDescent="0.25">
      <c r="A54" s="65"/>
      <c r="B54" s="65"/>
      <c r="C54" s="65"/>
      <c r="E54" s="65"/>
    </row>
    <row r="55" spans="1:9" s="46" customFormat="1" hidden="1" x14ac:dyDescent="0.25">
      <c r="A55" s="65"/>
      <c r="B55" s="65"/>
      <c r="C55" s="65"/>
      <c r="E55" s="65"/>
    </row>
    <row r="56" spans="1:9" s="46" customFormat="1" hidden="1" x14ac:dyDescent="0.25">
      <c r="A56" s="65"/>
      <c r="B56" s="65"/>
      <c r="C56" s="65"/>
      <c r="E56" s="65"/>
    </row>
    <row r="57" spans="1:9" s="46" customFormat="1" hidden="1" x14ac:dyDescent="0.25">
      <c r="A57" s="65"/>
      <c r="B57" s="65"/>
      <c r="C57" s="65"/>
      <c r="E57" s="65"/>
    </row>
    <row r="58" spans="1:9" x14ac:dyDescent="0.25">
      <c r="A58" s="293" t="str">
        <f>CONCATENATE(A1)</f>
        <v>Zápis hlasatele</v>
      </c>
      <c r="B58" s="293"/>
      <c r="C58" s="293"/>
      <c r="D58" s="293"/>
      <c r="E58" s="293"/>
      <c r="F58" s="293"/>
      <c r="G58" s="293"/>
      <c r="H58" s="293"/>
      <c r="I58" s="293"/>
    </row>
    <row r="59" spans="1:9" x14ac:dyDescent="0.25">
      <c r="A59" s="293"/>
      <c r="B59" s="293"/>
      <c r="C59" s="293"/>
      <c r="D59" s="293"/>
      <c r="E59" s="293"/>
      <c r="F59" s="293"/>
      <c r="G59" s="293"/>
      <c r="H59" s="293"/>
      <c r="I59" s="293"/>
    </row>
    <row r="60" spans="1:9" ht="12.75" hidden="1" customHeight="1" x14ac:dyDescent="0.25">
      <c r="A60" s="53"/>
      <c r="B60" s="53"/>
      <c r="C60" s="53"/>
      <c r="D60" s="49"/>
      <c r="E60" s="53"/>
      <c r="F60" s="49"/>
      <c r="G60" s="49"/>
      <c r="H60" s="49"/>
      <c r="I60" s="49"/>
    </row>
    <row r="61" spans="1:9" hidden="1" x14ac:dyDescent="0.25">
      <c r="A61" s="48"/>
      <c r="B61" s="48"/>
      <c r="C61" s="48"/>
      <c r="D61" s="47"/>
      <c r="E61" s="48"/>
      <c r="F61" s="44"/>
      <c r="G61" s="44"/>
      <c r="H61" s="44"/>
      <c r="I61" s="44"/>
    </row>
    <row r="62" spans="1:9" hidden="1" x14ac:dyDescent="0.25">
      <c r="A62" s="48"/>
      <c r="B62" s="48"/>
      <c r="C62" s="48"/>
      <c r="D62" s="47"/>
      <c r="E62" s="48"/>
      <c r="F62" s="44"/>
      <c r="G62" s="44"/>
      <c r="H62" s="44"/>
      <c r="I62" s="44"/>
    </row>
    <row r="63" spans="1:9" hidden="1" x14ac:dyDescent="0.25">
      <c r="A63" s="48"/>
      <c r="B63" s="48"/>
      <c r="C63" s="48"/>
      <c r="D63" s="47"/>
      <c r="E63" s="48"/>
      <c r="F63" s="44"/>
      <c r="G63" s="44"/>
      <c r="H63" s="44"/>
      <c r="I63" s="44"/>
    </row>
    <row r="64" spans="1:9" hidden="1" x14ac:dyDescent="0.25">
      <c r="A64" s="48"/>
      <c r="B64" s="48"/>
      <c r="C64" s="48"/>
      <c r="D64" s="47"/>
      <c r="E64" s="48"/>
      <c r="F64" s="44"/>
      <c r="G64" s="44"/>
      <c r="H64" s="44"/>
      <c r="I64" s="44"/>
    </row>
    <row r="65" spans="1:22" hidden="1" x14ac:dyDescent="0.25">
      <c r="A65" s="48"/>
      <c r="B65" s="48"/>
      <c r="C65" s="48"/>
      <c r="D65" s="47"/>
      <c r="E65" s="48"/>
      <c r="F65" s="44"/>
      <c r="G65" s="44"/>
      <c r="H65" s="44"/>
      <c r="I65" s="44"/>
    </row>
    <row r="66" spans="1:22" hidden="1" x14ac:dyDescent="0.25">
      <c r="A66" s="48"/>
      <c r="B66" s="48"/>
      <c r="C66" s="48"/>
      <c r="D66" s="47"/>
      <c r="E66" s="48"/>
      <c r="F66" s="44"/>
      <c r="G66" s="44"/>
      <c r="H66" s="44"/>
      <c r="I66" s="44"/>
    </row>
    <row r="67" spans="1:22" ht="13.8" thickBot="1" x14ac:dyDescent="0.3">
      <c r="A67" s="54"/>
      <c r="B67" s="54"/>
      <c r="C67" s="54"/>
      <c r="D67" s="44"/>
      <c r="E67" s="54"/>
      <c r="F67" s="44"/>
      <c r="G67" s="44"/>
      <c r="H67" s="44"/>
      <c r="I67" s="44"/>
    </row>
    <row r="68" spans="1:22" ht="27" thickTop="1" x14ac:dyDescent="0.25">
      <c r="A68" s="302" t="str">
        <f>CONCATENATE([1]List1!$A$40)</f>
        <v>soutěž</v>
      </c>
      <c r="B68" s="303"/>
      <c r="C68" s="55" t="str">
        <f>CONCATENATE([1]List1!$A$41)</f>
        <v>datum</v>
      </c>
      <c r="D68" s="50" t="str">
        <f>CONCATENATE([1]List1!$A$42)</f>
        <v>č. utkání</v>
      </c>
      <c r="E68" s="55" t="str">
        <f>CONCATENATE([1]List1!$A$43)</f>
        <v>hmotnost</v>
      </c>
      <c r="F68" s="50" t="str">
        <f>CONCATENATE([1]List1!$A$44)</f>
        <v>styl</v>
      </c>
      <c r="G68" s="50" t="str">
        <f>CONCATENATE([1]List1!$A$45)</f>
        <v>kolo</v>
      </c>
      <c r="H68" s="51" t="str">
        <f>CONCATENATE([1]List1!$A$46)</f>
        <v>finále</v>
      </c>
      <c r="I68" s="52" t="str">
        <f>CONCATENATE([1]List1!$A$47)</f>
        <v>žíněnka</v>
      </c>
    </row>
    <row r="69" spans="1:22" x14ac:dyDescent="0.25">
      <c r="A69" s="304" t="str">
        <f>CONCATENATE(A12)</f>
        <v>Brněnský dráček</v>
      </c>
      <c r="B69" s="305"/>
      <c r="C69" s="308" t="str">
        <f>CONCATENATE(C12)</f>
        <v xml:space="preserve"> 31.10.2020 </v>
      </c>
      <c r="D69" s="310">
        <f>'Čísla utkání'!C7</f>
        <v>2047</v>
      </c>
      <c r="E69" s="298" t="str">
        <f>CONCATENATE(E12)</f>
        <v>C28</v>
      </c>
      <c r="F69" s="296" t="str">
        <f>CONCATENATE(F12)</f>
        <v>zadej styl</v>
      </c>
      <c r="G69" s="310">
        <f>'Čísla utkání'!B7</f>
        <v>2</v>
      </c>
      <c r="H69" s="300"/>
      <c r="I69" s="318" t="str">
        <f>CONCATENATE(I12)</f>
        <v>2</v>
      </c>
    </row>
    <row r="70" spans="1:22" ht="13.8" thickBot="1" x14ac:dyDescent="0.3">
      <c r="A70" s="306"/>
      <c r="B70" s="307"/>
      <c r="C70" s="309"/>
      <c r="D70" s="311"/>
      <c r="E70" s="299"/>
      <c r="F70" s="297"/>
      <c r="G70" s="311"/>
      <c r="H70" s="301"/>
      <c r="I70" s="319"/>
    </row>
    <row r="71" spans="1:22" ht="14.4" thickTop="1" thickBot="1" x14ac:dyDescent="0.3">
      <c r="A71" s="54"/>
      <c r="B71" s="54"/>
      <c r="C71" s="54"/>
      <c r="D71" s="44"/>
      <c r="E71" s="54"/>
      <c r="F71" s="44"/>
      <c r="G71" s="44"/>
      <c r="H71" s="44"/>
      <c r="I71" s="44"/>
    </row>
    <row r="72" spans="1:22" ht="13.8" thickTop="1" x14ac:dyDescent="0.25">
      <c r="A72" s="274" t="str">
        <f>CONCATENATE([1]List1!$A$48)</f>
        <v>červený</v>
      </c>
      <c r="B72" s="275"/>
      <c r="C72" s="275"/>
      <c r="D72" s="276"/>
      <c r="E72" s="277"/>
      <c r="F72" s="278" t="str">
        <f>CONCATENATE([1]List1!$A$49)</f>
        <v>modrý</v>
      </c>
      <c r="G72" s="279"/>
      <c r="H72" s="279"/>
      <c r="I72" s="280"/>
    </row>
    <row r="73" spans="1:22" x14ac:dyDescent="0.25">
      <c r="A73" s="281" t="str">
        <f>CONCATENATE([1]List1!$A$50)</f>
        <v>jméno</v>
      </c>
      <c r="B73" s="282"/>
      <c r="C73" s="85" t="str">
        <f>CONCATENATE([1]List1!$A$51)</f>
        <v>oddíl</v>
      </c>
      <c r="D73" s="63" t="str">
        <f>CONCATENATE([1]List1!$A$52)</f>
        <v>los</v>
      </c>
      <c r="E73" s="277"/>
      <c r="F73" s="283" t="str">
        <f>CONCATENATE([1]List1!$A$50)</f>
        <v>jméno</v>
      </c>
      <c r="G73" s="284"/>
      <c r="H73" s="62" t="str">
        <f>CONCATENATE([1]List1!$A$51)</f>
        <v>oddíl</v>
      </c>
      <c r="I73" s="63" t="str">
        <f>CONCATENATE([1]List1!$A$52)</f>
        <v>los</v>
      </c>
      <c r="L73" s="66" t="s">
        <v>47</v>
      </c>
      <c r="M73" s="66" t="s">
        <v>48</v>
      </c>
      <c r="N73" s="66" t="s">
        <v>49</v>
      </c>
      <c r="O73" s="66" t="s">
        <v>50</v>
      </c>
      <c r="P73" s="66" t="s">
        <v>55</v>
      </c>
      <c r="Q73" s="66" t="s">
        <v>51</v>
      </c>
      <c r="R73" s="66" t="s">
        <v>52</v>
      </c>
      <c r="S73" s="66" t="s">
        <v>53</v>
      </c>
      <c r="T73" s="66" t="s">
        <v>54</v>
      </c>
      <c r="U73" s="66" t="s">
        <v>56</v>
      </c>
      <c r="V73" s="66"/>
    </row>
    <row r="74" spans="1:22" ht="12.75" customHeight="1" x14ac:dyDescent="0.25">
      <c r="A74" s="312" t="str">
        <f>IF(D74="","",(CONCATENATE(L74,M74,N74,O74,P74)))</f>
        <v>Kolenovský Albert</v>
      </c>
      <c r="B74" s="313"/>
      <c r="C74" s="316" t="str">
        <f>IF(D74="","",(CONCATENATE(L75,M75,N75,O75,P75)))</f>
        <v>TAK Hellas Brno</v>
      </c>
      <c r="D74" s="291">
        <v>3</v>
      </c>
      <c r="E74" s="277"/>
      <c r="F74" s="312" t="str">
        <f>IF(I74="","",(CONCATENATE(Q74,R74,S74,T74,U74)))</f>
        <v>Smejkal Simon</v>
      </c>
      <c r="G74" s="313"/>
      <c r="H74" s="316" t="str">
        <f>IF(I74="","",(CONCATENATE(Q75,R75,S75,T75,U75)))</f>
        <v>TAK Hellas Brno</v>
      </c>
      <c r="I74" s="294">
        <v>1</v>
      </c>
      <c r="K74" t="s">
        <v>7</v>
      </c>
      <c r="L74" t="str">
        <f>IF($D74='Vážní listina'!$A$7,'Vážní listina'!$D$7,IF($D74='Vážní listina'!$A$8,'Vážní listina'!$D$8,IF($D74='Vážní listina'!$A$9,'Vážní listina'!$D$9,IF($D74='Vážní listina'!$A$10,'Vážní listina'!$D$10,IF($D74='Vážní listina'!$A$11,'Vážní listina'!$D$11,IF($D74='Vážní listina'!$A$12,'Vážní listina'!$D$12,""))))))</f>
        <v>Kolenovský Albert</v>
      </c>
      <c r="M74" t="str">
        <f>IF($D74='Vážní listina'!$A$13,'Vážní listina'!$D$13,IF($D74='Vážní listina'!$A$14,'Vážní listina'!$D$14,IF($D74='Vážní listina'!$A$15,'Vážní listina'!$D$15,IF($D74='Vážní listina'!$A$16,'Vážní listina'!$D$16,IF($D74='Vážní listina'!$A$17,'Vážní listina'!$D$17,IF($D74='Vážní listina'!$A$18,'Vážní listina'!$D$18,""))))))</f>
        <v/>
      </c>
      <c r="N74" t="str">
        <f>IF($D74='Vážní listina'!$A$19,'Vážní listina'!$D$19,IF($D74='Vážní listina'!$A$20,'Vážní listina'!$D$20,IF($D74='Vážní listina'!$A$21,'Vážní listina'!$D$21,IF($D74='Vážní listina'!$A$22,'Vážní listina'!$D$22,IF($D74='Vážní listina'!$A$23,'Vážní listina'!$D$23,IF($D74='Vážní listina'!$A$24,'Vážní listina'!$D$24,""))))))</f>
        <v/>
      </c>
      <c r="O74" t="str">
        <f>IF($D74='Vážní listina'!$A$25,'Vážní listina'!$D$25,IF($D74='Vážní listina'!$A$26,'Vážní listina'!$D$26,IF($D74='Vážní listina'!$A$27,'Vážní listina'!$D$27,IF($D74='Vážní listina'!$A$28,'Vážní listina'!$D$28,IF($D74='Vážní listina'!$A$29,'Vážní listina'!$D$29,IF($D74='Vážní listina'!$A$30,'Vážní listina'!$D$30,""))))))</f>
        <v/>
      </c>
      <c r="P74" t="str">
        <f>IF($D74='Vážní listina'!$A$31,'Vážní listina'!$D$31,IF($D74='Vážní listina'!$A$32,'Vážní listina'!$D$32,IF($D74='Vážní listina'!$A$33,'Vážní listina'!$D$33,IF($D74='Vážní listina'!$A$34,'Vážní listina'!$D$34,""))))</f>
        <v/>
      </c>
      <c r="Q74" t="str">
        <f>IF($I74='Vážní listina'!$A$7,'Vážní listina'!$D$7,IF($I74='Vážní listina'!$A$8,'Vážní listina'!$D$8,IF($I74='Vážní listina'!$A$9,'Vážní listina'!$D$9,IF($I74='Vážní listina'!$A$10,'Vážní listina'!$D$10,IF($I74='Vážní listina'!$A$11,'Vážní listina'!$D$11,IF($I74='Vážní listina'!$A$12,'Vážní listina'!$D$12,""))))))</f>
        <v>Smejkal Simon</v>
      </c>
      <c r="R74" t="str">
        <f>IF($I74='Vážní listina'!$A$13,'Vážní listina'!$D$13,IF($I74='Vážní listina'!$A$14,'Vážní listina'!$D$14,IF($I74='Vážní listina'!$A$15,'Vážní listina'!$D$15,IF($I74='Vážní listina'!$A$16,'Vážní listina'!$D$16,IF($I74='Vážní listina'!$A$17,'Vážní listina'!$D$17,IF($I74='Vážní listina'!$A$18,'Vážní listina'!$D$18,""))))))</f>
        <v/>
      </c>
      <c r="S74" t="str">
        <f>IF($I74='Vážní listina'!$A$19,'Vážní listina'!$D$19,IF($I74='Vážní listina'!$A$20,'Vážní listina'!$D$20,IF($I74='Vážní listina'!$A$21,'Vážní listina'!$D$21,IF($I74='Vážní listina'!$A$22,'Vážní listina'!$D$22,IF($I74='Vážní listina'!$A$23,'Vážní listina'!$D$23,IF($I74='Vážní listina'!$A$24,'Vážní listina'!$D$24,""))))))</f>
        <v/>
      </c>
      <c r="T74" t="str">
        <f>IF($I74='Vážní listina'!$A$25,'Vážní listina'!$D$25,IF($I74='Vážní listina'!$A$26,'Vážní listina'!$D$26,IF($I74='Vážní listina'!$A$27,'Vážní listina'!$D$27,IF($I74='Vážní listina'!$A$28,'Vážní listina'!$D$28,IF($I74='Vážní listina'!$A$29,'Vážní listina'!$D$29,IF($I74='Vážní listina'!$A$30,'Vážní listina'!$D$30,""))))))</f>
        <v/>
      </c>
      <c r="U74" t="str">
        <f>IF($I74='Vážní listina'!$A$31,'Vážní listina'!$D$31,IF($I74='Vážní listina'!$A$32,'Vážní listina'!$D$32,IF($I74='Vážní listina'!$A$33,'Vážní listina'!$D$33,IF($I74='Vážní listina'!$A$34,'Vážní listina'!$D$34,""))))</f>
        <v/>
      </c>
    </row>
    <row r="75" spans="1:22" ht="13.5" customHeight="1" thickBot="1" x14ac:dyDescent="0.3">
      <c r="A75" s="314"/>
      <c r="B75" s="315"/>
      <c r="C75" s="317"/>
      <c r="D75" s="292"/>
      <c r="E75" s="277"/>
      <c r="F75" s="314"/>
      <c r="G75" s="315"/>
      <c r="H75" s="317"/>
      <c r="I75" s="295"/>
      <c r="K75" t="s">
        <v>2</v>
      </c>
      <c r="L75" t="str">
        <f>IF($D74='Vážní listina'!$A$7,'Vážní listina'!$E$7,IF($D74='Vážní listina'!$A$8,'Vážní listina'!$E$8,IF($D74='Vážní listina'!$A$9,'Vážní listina'!$E$9,IF($D74='Vážní listina'!$A$10,'Vážní listina'!$E$10,IF($D74='Vážní listina'!$A$11,'Vážní listina'!$E$11,IF($D74='Vážní listina'!$A$12,'Vážní listina'!$E$12,""))))))</f>
        <v>TAK Hellas Brno</v>
      </c>
      <c r="M75" t="str">
        <f>IF($D74='Vážní listina'!$A$13,'Vážní listina'!$E$13,IF($D74='Vážní listina'!$A$14,'Vážní listina'!$E$14,IF($D74='Vážní listina'!$A$15,'Vážní listina'!$E$15,IF($D74='Vážní listina'!$A$16,'Vážní listina'!$E$16,IF($D74='Vážní listina'!$A$17,'Vážní listina'!$E$17,IF($D74='Vážní listina'!$A$18,'Vážní listina'!$E$18,""))))))</f>
        <v/>
      </c>
      <c r="N75" t="str">
        <f>IF($D74='Vážní listina'!$A$19,'Vážní listina'!$E$19,IF($D74='Vážní listina'!$A$20,'Vážní listina'!$E$20,IF($D74='Vážní listina'!$A$21,'Vážní listina'!$E$21,IF($D74='Vážní listina'!$A$22,'Vážní listina'!$E$22,IF($D74='Vážní listina'!$A$23,'Vážní listina'!$E$23,IF($D74='Vážní listina'!$A$24,'Vážní listina'!$E$24,""))))))</f>
        <v/>
      </c>
      <c r="O75" t="str">
        <f>IF($D74='Vážní listina'!$A$25,'Vážní listina'!$E$25,IF($D74='Vážní listina'!$A$26,'Vážní listina'!$E$26,IF($D74='Vážní listina'!$A$27,'Vážní listina'!$E$27,IF($D74='Vážní listina'!$A$28,'Vážní listina'!$E$28,IF($D74='Vážní listina'!$A$29,'Vážní listina'!$E$29,IF($D74='Vážní listina'!$A$30,'Vážní listina'!$E$30,""))))))</f>
        <v/>
      </c>
      <c r="P75" t="str">
        <f>IF($D74='Vážní listina'!$A$31,'Vážní listina'!$E$31,IF($D74='Vážní listina'!$A$32,'Vážní listina'!$E$32,IF($D74='Vážní listina'!$A$33,'Vážní listina'!$E$33,IF($D74='Vážní listina'!$A$34,'Vážní listina'!$E$34,""))))</f>
        <v/>
      </c>
      <c r="Q75" t="str">
        <f>IF($I74='Vážní listina'!$A$7,'Vážní listina'!$E$7,IF($I74='Vážní listina'!$A$8,'Vážní listina'!$E$8,IF($I74='Vážní listina'!$A$9,'Vážní listina'!$E$9,IF($I74='Vážní listina'!$A$10,'Vážní listina'!$E$10,IF($I74='Vážní listina'!$A$11,'Vážní listina'!$E$11,IF($I74='Vážní listina'!$A$12,'Vážní listina'!$E$12,""))))))</f>
        <v>TAK Hellas Brno</v>
      </c>
      <c r="R75" t="str">
        <f>IF($I74='Vážní listina'!$A$13,'Vážní listina'!$E$13,IF($I74='Vážní listina'!$A$14,'Vážní listina'!$E$14,IF($I74='Vážní listina'!$A$15,'Vážní listina'!$E$15,IF($I74='Vážní listina'!$A$16,'Vážní listina'!$E$16,IF($I74='Vážní listina'!$A$17,'Vážní listina'!$E$17,IF($I74='Vážní listina'!$A$18,'Vážní listina'!$E$18,""))))))</f>
        <v/>
      </c>
      <c r="S75" t="str">
        <f>IF($I74='Vážní listina'!$A$19,'Vážní listina'!$E$19,IF($I74='Vážní listina'!$A$20,'Vážní listina'!$E$20,IF($I74='Vážní listina'!$A$21,'Vážní listina'!$E$21,IF($I74='Vážní listina'!$A$22,'Vážní listina'!$E$22,IF($I74='Vážní listina'!$A$23,'Vážní listina'!$E$23,IF($I74='Vážní listina'!$A$24,'Vážní listina'!$E$24,""))))))</f>
        <v/>
      </c>
      <c r="T75" t="str">
        <f>IF($I74='Vážní listina'!$A$25,'Vážní listina'!$E$25,IF($I74='Vážní listina'!$A$26,'Vážní listina'!$E$26,IF($I74='Vážní listina'!$A$27,'Vážní listina'!$E$27,IF($I74='Vážní listina'!$A$28,'Vážní listina'!$E$28,IF($I74='Vážní listina'!$A$29,'Vážní listina'!$E$29,IF($I74='Vážní listina'!$A$30,'Vážní listina'!$E$30,""))))))</f>
        <v/>
      </c>
      <c r="U75" t="str">
        <f>IF($I74='Vážní listina'!$A$31,'Vážní listina'!$E$31,IF($I74='Vážní listina'!$A$32,'Vážní listina'!$E$32,IF($I74='Vážní listina'!$A$33,'Vážní listina'!$E$33,IF($I74='Vážní listina'!$A$34,'Vážní listina'!$E$34,""))))</f>
        <v/>
      </c>
    </row>
    <row r="76" spans="1:22" ht="13.8" thickTop="1" x14ac:dyDescent="0.25">
      <c r="A76" s="86"/>
      <c r="B76" s="86"/>
      <c r="C76" s="86"/>
      <c r="D76" s="64"/>
      <c r="E76" s="61"/>
      <c r="F76" s="64"/>
      <c r="G76" s="64"/>
      <c r="H76" s="64"/>
      <c r="I76" s="64"/>
    </row>
    <row r="77" spans="1:22" s="46" customFormat="1" hidden="1" x14ac:dyDescent="0.25">
      <c r="A77" s="65"/>
      <c r="B77" s="65"/>
      <c r="C77" s="65"/>
      <c r="E77" s="65"/>
    </row>
    <row r="78" spans="1:22" s="46" customFormat="1" hidden="1" x14ac:dyDescent="0.25">
      <c r="A78" s="65"/>
      <c r="B78" s="65"/>
      <c r="C78" s="65"/>
      <c r="E78" s="65"/>
    </row>
    <row r="79" spans="1:22" s="46" customFormat="1" hidden="1" x14ac:dyDescent="0.25">
      <c r="A79" s="65"/>
      <c r="B79" s="65"/>
      <c r="C79" s="65"/>
      <c r="E79" s="65"/>
    </row>
    <row r="80" spans="1:22" s="46" customFormat="1" hidden="1" x14ac:dyDescent="0.25">
      <c r="A80" s="65"/>
      <c r="B80" s="65"/>
      <c r="C80" s="65"/>
      <c r="E80" s="65"/>
    </row>
    <row r="81" spans="1:5" s="46" customFormat="1" hidden="1" x14ac:dyDescent="0.25">
      <c r="A81" s="65"/>
      <c r="B81" s="65"/>
      <c r="C81" s="65"/>
      <c r="E81" s="65"/>
    </row>
    <row r="82" spans="1:5" s="46" customFormat="1" hidden="1" x14ac:dyDescent="0.25">
      <c r="A82" s="65"/>
      <c r="B82" s="65"/>
      <c r="C82" s="65"/>
      <c r="E82" s="65"/>
    </row>
    <row r="83" spans="1:5" s="46" customFormat="1" hidden="1" x14ac:dyDescent="0.25">
      <c r="A83" s="65"/>
      <c r="B83" s="65"/>
      <c r="C83" s="65"/>
      <c r="E83" s="65"/>
    </row>
    <row r="84" spans="1:5" s="46" customFormat="1" hidden="1" x14ac:dyDescent="0.25">
      <c r="A84" s="65"/>
      <c r="B84" s="65"/>
      <c r="C84" s="65"/>
      <c r="E84" s="65"/>
    </row>
    <row r="85" spans="1:5" s="46" customFormat="1" hidden="1" x14ac:dyDescent="0.25">
      <c r="A85" s="65"/>
      <c r="B85" s="65"/>
      <c r="C85" s="65"/>
      <c r="E85" s="65"/>
    </row>
    <row r="86" spans="1:5" s="46" customFormat="1" hidden="1" x14ac:dyDescent="0.25">
      <c r="A86" s="65"/>
      <c r="B86" s="65"/>
      <c r="C86" s="65"/>
      <c r="E86" s="65"/>
    </row>
    <row r="87" spans="1:5" s="46" customFormat="1" hidden="1" x14ac:dyDescent="0.25">
      <c r="A87" s="65"/>
      <c r="B87" s="65"/>
      <c r="C87" s="65"/>
      <c r="E87" s="65"/>
    </row>
    <row r="88" spans="1:5" s="46" customFormat="1" hidden="1" x14ac:dyDescent="0.25">
      <c r="A88" s="65"/>
      <c r="B88" s="65"/>
      <c r="C88" s="65"/>
      <c r="E88" s="65"/>
    </row>
    <row r="89" spans="1:5" s="46" customFormat="1" hidden="1" x14ac:dyDescent="0.25">
      <c r="A89" s="65"/>
      <c r="B89" s="65"/>
      <c r="C89" s="65"/>
      <c r="E89" s="65"/>
    </row>
    <row r="90" spans="1:5" s="46" customFormat="1" hidden="1" x14ac:dyDescent="0.25">
      <c r="A90" s="65"/>
      <c r="B90" s="65"/>
      <c r="C90" s="65"/>
      <c r="E90" s="65"/>
    </row>
    <row r="91" spans="1:5" s="46" customFormat="1" hidden="1" x14ac:dyDescent="0.25">
      <c r="A91" s="65"/>
      <c r="B91" s="65"/>
      <c r="C91" s="65"/>
      <c r="E91" s="65"/>
    </row>
    <row r="92" spans="1:5" s="46" customFormat="1" hidden="1" x14ac:dyDescent="0.25">
      <c r="A92" s="65"/>
      <c r="B92" s="65"/>
      <c r="C92" s="65"/>
      <c r="E92" s="65"/>
    </row>
    <row r="93" spans="1:5" s="46" customFormat="1" hidden="1" x14ac:dyDescent="0.25">
      <c r="A93" s="65"/>
      <c r="B93" s="65"/>
      <c r="C93" s="65"/>
      <c r="E93" s="65"/>
    </row>
    <row r="94" spans="1:5" s="46" customFormat="1" hidden="1" x14ac:dyDescent="0.25">
      <c r="A94" s="65"/>
      <c r="B94" s="65"/>
      <c r="C94" s="65"/>
      <c r="E94" s="65"/>
    </row>
    <row r="95" spans="1:5" s="46" customFormat="1" hidden="1" x14ac:dyDescent="0.25">
      <c r="A95" s="65"/>
      <c r="B95" s="65"/>
      <c r="C95" s="65"/>
      <c r="E95" s="65"/>
    </row>
    <row r="96" spans="1:5" s="46" customFormat="1" hidden="1" x14ac:dyDescent="0.25">
      <c r="A96" s="65"/>
      <c r="B96" s="65"/>
      <c r="C96" s="65"/>
      <c r="E96" s="65"/>
    </row>
    <row r="97" spans="1:5" s="46" customFormat="1" hidden="1" x14ac:dyDescent="0.25">
      <c r="A97" s="65"/>
      <c r="B97" s="65"/>
      <c r="C97" s="65"/>
      <c r="E97" s="65"/>
    </row>
    <row r="98" spans="1:5" s="46" customFormat="1" hidden="1" x14ac:dyDescent="0.25">
      <c r="A98" s="65"/>
      <c r="B98" s="65"/>
      <c r="C98" s="65"/>
      <c r="E98" s="65"/>
    </row>
    <row r="99" spans="1:5" s="46" customFormat="1" hidden="1" x14ac:dyDescent="0.25">
      <c r="A99" s="65"/>
      <c r="B99" s="65"/>
      <c r="C99" s="65"/>
      <c r="E99" s="65"/>
    </row>
    <row r="100" spans="1:5" s="46" customFormat="1" hidden="1" x14ac:dyDescent="0.25">
      <c r="A100" s="65"/>
      <c r="B100" s="65"/>
      <c r="C100" s="65"/>
      <c r="E100" s="65"/>
    </row>
    <row r="101" spans="1:5" s="46" customFormat="1" hidden="1" x14ac:dyDescent="0.25">
      <c r="A101" s="65"/>
      <c r="B101" s="65"/>
      <c r="C101" s="65"/>
      <c r="E101" s="65"/>
    </row>
    <row r="102" spans="1:5" s="46" customFormat="1" hidden="1" x14ac:dyDescent="0.25">
      <c r="A102" s="65"/>
      <c r="B102" s="65"/>
      <c r="C102" s="65"/>
      <c r="E102" s="65"/>
    </row>
    <row r="103" spans="1:5" s="46" customFormat="1" hidden="1" x14ac:dyDescent="0.25">
      <c r="A103" s="65"/>
      <c r="B103" s="65"/>
      <c r="C103" s="65"/>
      <c r="E103" s="65"/>
    </row>
    <row r="104" spans="1:5" s="46" customFormat="1" hidden="1" x14ac:dyDescent="0.25">
      <c r="A104" s="65"/>
      <c r="B104" s="65"/>
      <c r="C104" s="65"/>
      <c r="E104" s="65"/>
    </row>
    <row r="105" spans="1:5" s="46" customFormat="1" hidden="1" x14ac:dyDescent="0.25">
      <c r="A105" s="65"/>
      <c r="B105" s="65"/>
      <c r="C105" s="65"/>
      <c r="E105" s="65"/>
    </row>
    <row r="106" spans="1:5" s="46" customFormat="1" hidden="1" x14ac:dyDescent="0.25">
      <c r="A106" s="65"/>
      <c r="B106" s="65"/>
      <c r="C106" s="65"/>
      <c r="E106" s="65"/>
    </row>
    <row r="107" spans="1:5" s="46" customFormat="1" hidden="1" x14ac:dyDescent="0.25">
      <c r="A107" s="65"/>
      <c r="B107" s="65"/>
      <c r="C107" s="65"/>
      <c r="E107" s="65"/>
    </row>
    <row r="108" spans="1:5" s="46" customFormat="1" hidden="1" x14ac:dyDescent="0.25">
      <c r="A108" s="65"/>
      <c r="B108" s="65"/>
      <c r="C108" s="65"/>
      <c r="E108" s="65"/>
    </row>
    <row r="109" spans="1:5" s="46" customFormat="1" hidden="1" x14ac:dyDescent="0.25">
      <c r="A109" s="65"/>
      <c r="B109" s="65"/>
      <c r="C109" s="65"/>
      <c r="E109" s="65"/>
    </row>
    <row r="110" spans="1:5" s="46" customFormat="1" hidden="1" x14ac:dyDescent="0.25">
      <c r="A110" s="65"/>
      <c r="B110" s="65"/>
      <c r="C110" s="65"/>
      <c r="E110" s="65"/>
    </row>
    <row r="111" spans="1:5" s="46" customFormat="1" hidden="1" x14ac:dyDescent="0.25">
      <c r="A111" s="65"/>
      <c r="B111" s="65"/>
      <c r="C111" s="65"/>
      <c r="E111" s="65"/>
    </row>
    <row r="112" spans="1:5" s="46" customFormat="1" hidden="1" x14ac:dyDescent="0.25">
      <c r="A112" s="65"/>
      <c r="B112" s="65"/>
      <c r="C112" s="65"/>
      <c r="E112" s="65"/>
    </row>
    <row r="113" spans="1:9" s="46" customFormat="1" hidden="1" x14ac:dyDescent="0.25">
      <c r="A113" s="65"/>
      <c r="B113" s="65"/>
      <c r="C113" s="65"/>
      <c r="E113" s="65"/>
    </row>
    <row r="114" spans="1:9" s="46" customFormat="1" hidden="1" x14ac:dyDescent="0.25">
      <c r="A114" s="65"/>
      <c r="B114" s="65"/>
      <c r="C114" s="65"/>
      <c r="E114" s="65"/>
    </row>
    <row r="115" spans="1:9" ht="12.75" customHeight="1" x14ac:dyDescent="0.25">
      <c r="A115" s="293" t="str">
        <f>CONCATENATE(A58)</f>
        <v>Zápis hlasatele</v>
      </c>
      <c r="B115" s="293"/>
      <c r="C115" s="293"/>
      <c r="D115" s="293"/>
      <c r="E115" s="293"/>
      <c r="F115" s="293"/>
      <c r="G115" s="293"/>
      <c r="H115" s="293"/>
      <c r="I115" s="293"/>
    </row>
    <row r="116" spans="1:9" ht="12.75" customHeight="1" x14ac:dyDescent="0.25">
      <c r="A116" s="293"/>
      <c r="B116" s="293"/>
      <c r="C116" s="293"/>
      <c r="D116" s="293"/>
      <c r="E116" s="293"/>
      <c r="F116" s="293"/>
      <c r="G116" s="293"/>
      <c r="H116" s="293"/>
      <c r="I116" s="293"/>
    </row>
    <row r="117" spans="1:9" ht="12.75" hidden="1" customHeight="1" x14ac:dyDescent="0.25">
      <c r="A117" s="53"/>
      <c r="B117" s="53"/>
      <c r="C117" s="53"/>
      <c r="D117" s="49"/>
      <c r="E117" s="53"/>
      <c r="F117" s="49"/>
      <c r="G117" s="49"/>
      <c r="H117" s="49"/>
      <c r="I117" s="49"/>
    </row>
    <row r="118" spans="1:9" hidden="1" x14ac:dyDescent="0.25">
      <c r="A118" s="48"/>
      <c r="B118" s="48"/>
      <c r="C118" s="48"/>
      <c r="D118" s="47"/>
      <c r="E118" s="48"/>
      <c r="F118" s="44"/>
      <c r="G118" s="44"/>
      <c r="H118" s="44"/>
      <c r="I118" s="44"/>
    </row>
    <row r="119" spans="1:9" hidden="1" x14ac:dyDescent="0.25">
      <c r="A119" s="48"/>
      <c r="B119" s="48"/>
      <c r="C119" s="48"/>
      <c r="D119" s="47"/>
      <c r="E119" s="48"/>
      <c r="F119" s="44"/>
      <c r="G119" s="44"/>
      <c r="H119" s="44"/>
      <c r="I119" s="44"/>
    </row>
    <row r="120" spans="1:9" hidden="1" x14ac:dyDescent="0.25">
      <c r="A120" s="48"/>
      <c r="B120" s="48"/>
      <c r="C120" s="48"/>
      <c r="D120" s="47"/>
      <c r="E120" s="48"/>
      <c r="F120" s="44"/>
      <c r="G120" s="44"/>
      <c r="H120" s="44"/>
      <c r="I120" s="44"/>
    </row>
    <row r="121" spans="1:9" hidden="1" x14ac:dyDescent="0.25">
      <c r="A121" s="48"/>
      <c r="B121" s="48"/>
      <c r="C121" s="48"/>
      <c r="D121" s="47"/>
      <c r="E121" s="48"/>
      <c r="F121" s="44"/>
      <c r="G121" s="44"/>
      <c r="H121" s="44"/>
      <c r="I121" s="44"/>
    </row>
    <row r="122" spans="1:9" hidden="1" x14ac:dyDescent="0.25">
      <c r="A122" s="48"/>
      <c r="B122" s="48"/>
      <c r="C122" s="48"/>
      <c r="D122" s="47"/>
      <c r="E122" s="48"/>
      <c r="F122" s="44"/>
      <c r="G122" s="44"/>
      <c r="H122" s="44"/>
      <c r="I122" s="44"/>
    </row>
    <row r="123" spans="1:9" hidden="1" x14ac:dyDescent="0.25">
      <c r="A123" s="48"/>
      <c r="B123" s="48"/>
      <c r="C123" s="48"/>
      <c r="D123" s="47"/>
      <c r="E123" s="48"/>
      <c r="F123" s="44"/>
      <c r="G123" s="44"/>
      <c r="H123" s="44"/>
      <c r="I123" s="44"/>
    </row>
    <row r="124" spans="1:9" ht="13.8" thickBot="1" x14ac:dyDescent="0.3">
      <c r="A124" s="54"/>
      <c r="B124" s="54"/>
      <c r="C124" s="54"/>
      <c r="D124" s="44"/>
      <c r="E124" s="54"/>
      <c r="F124" s="44"/>
      <c r="G124" s="44"/>
      <c r="H124" s="44"/>
      <c r="I124" s="44"/>
    </row>
    <row r="125" spans="1:9" ht="27" thickTop="1" x14ac:dyDescent="0.25">
      <c r="A125" s="302" t="str">
        <f>CONCATENATE([1]List1!$A$40)</f>
        <v>soutěž</v>
      </c>
      <c r="B125" s="303"/>
      <c r="C125" s="55" t="str">
        <f>CONCATENATE([1]List1!$A$41)</f>
        <v>datum</v>
      </c>
      <c r="D125" s="50" t="str">
        <f>CONCATENATE([1]List1!$A$42)</f>
        <v>č. utkání</v>
      </c>
      <c r="E125" s="55" t="str">
        <f>CONCATENATE([1]List1!$A$43)</f>
        <v>hmotnost</v>
      </c>
      <c r="F125" s="50" t="str">
        <f>CONCATENATE([1]List1!$A$44)</f>
        <v>styl</v>
      </c>
      <c r="G125" s="50" t="str">
        <f>CONCATENATE([1]List1!$A$45)</f>
        <v>kolo</v>
      </c>
      <c r="H125" s="51" t="str">
        <f>CONCATENATE([1]List1!$A$46)</f>
        <v>finále</v>
      </c>
      <c r="I125" s="52" t="str">
        <f>CONCATENATE([1]List1!$A$47)</f>
        <v>žíněnka</v>
      </c>
    </row>
    <row r="126" spans="1:9" x14ac:dyDescent="0.25">
      <c r="A126" s="304" t="str">
        <f>CONCATENATE(A69)</f>
        <v>Brněnský dráček</v>
      </c>
      <c r="B126" s="305"/>
      <c r="C126" s="308" t="str">
        <f>CONCATENATE(C69)</f>
        <v xml:space="preserve"> 31.10.2020 </v>
      </c>
      <c r="D126" s="310">
        <f>'Čísla utkání'!C8</f>
        <v>2073</v>
      </c>
      <c r="E126" s="298" t="str">
        <f>CONCATENATE(E69)</f>
        <v>C28</v>
      </c>
      <c r="F126" s="296" t="str">
        <f>CONCATENATE(F69)</f>
        <v>zadej styl</v>
      </c>
      <c r="G126" s="310">
        <f>'Čísla utkání'!B8</f>
        <v>3</v>
      </c>
      <c r="H126" s="300"/>
      <c r="I126" s="318" t="str">
        <f>CONCATENATE(I69)</f>
        <v>2</v>
      </c>
    </row>
    <row r="127" spans="1:9" ht="13.8" thickBot="1" x14ac:dyDescent="0.3">
      <c r="A127" s="306"/>
      <c r="B127" s="307"/>
      <c r="C127" s="309"/>
      <c r="D127" s="311"/>
      <c r="E127" s="299"/>
      <c r="F127" s="297"/>
      <c r="G127" s="311"/>
      <c r="H127" s="301"/>
      <c r="I127" s="319"/>
    </row>
    <row r="128" spans="1:9" ht="14.4" thickTop="1" thickBot="1" x14ac:dyDescent="0.3">
      <c r="A128" s="54"/>
      <c r="B128" s="54"/>
      <c r="C128" s="54"/>
      <c r="D128" s="44"/>
      <c r="E128" s="54"/>
      <c r="F128" s="44"/>
      <c r="G128" s="44"/>
      <c r="H128" s="44"/>
      <c r="I128" s="44"/>
    </row>
    <row r="129" spans="1:22" ht="13.8" thickTop="1" x14ac:dyDescent="0.25">
      <c r="A129" s="274" t="str">
        <f>CONCATENATE([1]List1!$A$48)</f>
        <v>červený</v>
      </c>
      <c r="B129" s="275"/>
      <c r="C129" s="275"/>
      <c r="D129" s="276"/>
      <c r="E129" s="277"/>
      <c r="F129" s="278" t="str">
        <f>CONCATENATE([1]List1!$A$49)</f>
        <v>modrý</v>
      </c>
      <c r="G129" s="279"/>
      <c r="H129" s="279"/>
      <c r="I129" s="280"/>
    </row>
    <row r="130" spans="1:22" x14ac:dyDescent="0.25">
      <c r="A130" s="281" t="str">
        <f>CONCATENATE([1]List1!$A$50)</f>
        <v>jméno</v>
      </c>
      <c r="B130" s="282"/>
      <c r="C130" s="85" t="str">
        <f>CONCATENATE([1]List1!$A$51)</f>
        <v>oddíl</v>
      </c>
      <c r="D130" s="63" t="str">
        <f>CONCATENATE([1]List1!$A$52)</f>
        <v>los</v>
      </c>
      <c r="E130" s="277"/>
      <c r="F130" s="283" t="str">
        <f>CONCATENATE([1]List1!$A$50)</f>
        <v>jméno</v>
      </c>
      <c r="G130" s="284"/>
      <c r="H130" s="62" t="str">
        <f>CONCATENATE([1]List1!$A$51)</f>
        <v>oddíl</v>
      </c>
      <c r="I130" s="63" t="str">
        <f>CONCATENATE([1]List1!$A$52)</f>
        <v>los</v>
      </c>
      <c r="L130" s="66" t="s">
        <v>47</v>
      </c>
      <c r="M130" s="66" t="s">
        <v>48</v>
      </c>
      <c r="N130" s="66" t="s">
        <v>49</v>
      </c>
      <c r="O130" s="66" t="s">
        <v>50</v>
      </c>
      <c r="P130" s="66" t="s">
        <v>55</v>
      </c>
      <c r="Q130" s="66" t="s">
        <v>51</v>
      </c>
      <c r="R130" s="66" t="s">
        <v>52</v>
      </c>
      <c r="S130" s="66" t="s">
        <v>53</v>
      </c>
      <c r="T130" s="66" t="s">
        <v>54</v>
      </c>
      <c r="U130" s="66" t="s">
        <v>56</v>
      </c>
      <c r="V130" s="66"/>
    </row>
    <row r="131" spans="1:22" ht="12.75" customHeight="1" x14ac:dyDescent="0.25">
      <c r="A131" s="312" t="str">
        <f>IF(D131="","",(CONCATENATE(L131,M131,N131,O131,P131)))</f>
        <v>Šabata Robert</v>
      </c>
      <c r="B131" s="313"/>
      <c r="C131" s="316" t="str">
        <f>IF(D131="","",(CONCATENATE(L132,M132,N132,O132,P132)))</f>
        <v>TAK Hellas Brno</v>
      </c>
      <c r="D131" s="291">
        <v>2</v>
      </c>
      <c r="E131" s="277"/>
      <c r="F131" s="312" t="str">
        <f>IF(I131="","",(CONCATENATE(Q131,R131,S131,T131,U131)))</f>
        <v>Kolenovský Albert</v>
      </c>
      <c r="G131" s="313"/>
      <c r="H131" s="316" t="str">
        <f>IF(I131="","",(CONCATENATE(Q132,R132,S132,T132,U132)))</f>
        <v>TAK Hellas Brno</v>
      </c>
      <c r="I131" s="294">
        <v>3</v>
      </c>
      <c r="K131" t="s">
        <v>7</v>
      </c>
      <c r="L131" t="str">
        <f>IF($D131='Vážní listina'!$A$7,'Vážní listina'!$D$7,IF($D131='Vážní listina'!$A$8,'Vážní listina'!$D$8,IF($D131='Vážní listina'!$A$9,'Vážní listina'!$D$9,IF($D131='Vážní listina'!$A$10,'Vážní listina'!$D$10,IF($D131='Vážní listina'!$A$11,'Vážní listina'!$D$11,IF($D131='Vážní listina'!$A$12,'Vážní listina'!$D$12,""))))))</f>
        <v>Šabata Robert</v>
      </c>
      <c r="M131" t="str">
        <f>IF($D131='Vážní listina'!$A$13,'Vážní listina'!$D$13,IF($D131='Vážní listina'!$A$14,'Vážní listina'!$D$14,IF($D131='Vážní listina'!$A$15,'Vážní listina'!$D$15,IF($D131='Vážní listina'!$A$16,'Vážní listina'!$D$16,IF($D131='Vážní listina'!$A$17,'Vážní listina'!$D$17,IF($D131='Vážní listina'!$A$18,'Vážní listina'!$D$18,""))))))</f>
        <v/>
      </c>
      <c r="N131" t="str">
        <f>IF($D131='Vážní listina'!$A$19,'Vážní listina'!$D$19,IF($D131='Vážní listina'!$A$20,'Vážní listina'!$D$20,IF($D131='Vážní listina'!$A$21,'Vážní listina'!$D$21,IF($D131='Vážní listina'!$A$22,'Vážní listina'!$D$22,IF($D131='Vážní listina'!$A$23,'Vážní listina'!$D$23,IF($D131='Vážní listina'!$A$24,'Vážní listina'!$D$24,""))))))</f>
        <v/>
      </c>
      <c r="O131" t="str">
        <f>IF($D131='Vážní listina'!$A$25,'Vážní listina'!$D$25,IF($D131='Vážní listina'!$A$26,'Vážní listina'!$D$26,IF($D131='Vážní listina'!$A$27,'Vážní listina'!$D$27,IF($D131='Vážní listina'!$A$28,'Vážní listina'!$D$28,IF($D131='Vážní listina'!$A$29,'Vážní listina'!$D$29,IF($D131='Vážní listina'!$A$30,'Vážní listina'!$D$30,""))))))</f>
        <v/>
      </c>
      <c r="P131" t="str">
        <f>IF($D131='Vážní listina'!$A$31,'Vážní listina'!$D$31,IF($D131='Vážní listina'!$A$32,'Vážní listina'!$D$32,IF($D131='Vážní listina'!$A$33,'Vážní listina'!$D$33,IF($D131='Vážní listina'!$A$34,'Vážní listina'!$D$34,""))))</f>
        <v/>
      </c>
      <c r="Q131" t="str">
        <f>IF($I131='Vážní listina'!$A$7,'Vážní listina'!$D$7,IF($I131='Vážní listina'!$A$8,'Vážní listina'!$D$8,IF($I131='Vážní listina'!$A$9,'Vážní listina'!$D$9,IF($I131='Vážní listina'!$A$10,'Vážní listina'!$D$10,IF($I131='Vážní listina'!$A$11,'Vážní listina'!$D$11,IF($I131='Vážní listina'!$A$12,'Vážní listina'!$D$12,""))))))</f>
        <v>Kolenovský Albert</v>
      </c>
      <c r="R131" t="str">
        <f>IF($I131='Vážní listina'!$A$13,'Vážní listina'!$D$13,IF($I131='Vážní listina'!$A$14,'Vážní listina'!$D$14,IF($I131='Vážní listina'!$A$15,'Vážní listina'!$D$15,IF($I131='Vážní listina'!$A$16,'Vážní listina'!$D$16,IF($I131='Vážní listina'!$A$17,'Vážní listina'!$D$17,IF($I131='Vážní listina'!$A$18,'Vážní listina'!$D$18,""))))))</f>
        <v/>
      </c>
      <c r="S131" t="str">
        <f>IF($I131='Vážní listina'!$A$19,'Vážní listina'!$D$19,IF($I131='Vážní listina'!$A$20,'Vážní listina'!$D$20,IF($I131='Vážní listina'!$A$21,'Vážní listina'!$D$21,IF($I131='Vážní listina'!$A$22,'Vážní listina'!$D$22,IF($I131='Vážní listina'!$A$23,'Vážní listina'!$D$23,IF($I131='Vážní listina'!$A$24,'Vážní listina'!$D$24,""))))))</f>
        <v/>
      </c>
      <c r="T131" t="str">
        <f>IF($I131='Vážní listina'!$A$25,'Vážní listina'!$D$25,IF($I131='Vážní listina'!$A$26,'Vážní listina'!$D$26,IF($I131='Vážní listina'!$A$27,'Vážní listina'!$D$27,IF($I131='Vážní listina'!$A$28,'Vážní listina'!$D$28,IF($I131='Vážní listina'!$A$29,'Vážní listina'!$D$29,IF($I131='Vážní listina'!$A$30,'Vážní listina'!$D$30,""))))))</f>
        <v/>
      </c>
      <c r="U131" t="str">
        <f>IF($I131='Vážní listina'!$A$31,'Vážní listina'!$D$31,IF($I131='Vážní listina'!$A$32,'Vážní listina'!$D$32,IF($I131='Vážní listina'!$A$33,'Vážní listina'!$D$33,IF($I131='Vážní listina'!$A$34,'Vážní listina'!$D$34,""))))</f>
        <v/>
      </c>
    </row>
    <row r="132" spans="1:22" ht="13.5" customHeight="1" thickBot="1" x14ac:dyDescent="0.3">
      <c r="A132" s="314"/>
      <c r="B132" s="315"/>
      <c r="C132" s="317"/>
      <c r="D132" s="292"/>
      <c r="E132" s="277"/>
      <c r="F132" s="314"/>
      <c r="G132" s="315"/>
      <c r="H132" s="317"/>
      <c r="I132" s="295"/>
      <c r="K132" t="s">
        <v>2</v>
      </c>
      <c r="L132" t="str">
        <f>IF($D131='Vážní listina'!$A$7,'Vážní listina'!$E$7,IF($D131='Vážní listina'!$A$8,'Vážní listina'!$E$8,IF($D131='Vážní listina'!$A$9,'Vážní listina'!$E$9,IF($D131='Vážní listina'!$A$10,'Vážní listina'!$E$10,IF($D131='Vážní listina'!$A$11,'Vážní listina'!$E$11,IF($D131='Vážní listina'!$A$12,'Vážní listina'!$E$12,""))))))</f>
        <v>TAK Hellas Brno</v>
      </c>
      <c r="M132" t="str">
        <f>IF($D131='Vážní listina'!$A$13,'Vážní listina'!$E$13,IF($D131='Vážní listina'!$A$14,'Vážní listina'!$E$14,IF($D131='Vážní listina'!$A$15,'Vážní listina'!$E$15,IF($D131='Vážní listina'!$A$16,'Vážní listina'!$E$16,IF($D131='Vážní listina'!$A$17,'Vážní listina'!$E$17,IF($D131='Vážní listina'!$A$18,'Vážní listina'!$E$18,""))))))</f>
        <v/>
      </c>
      <c r="N132" t="str">
        <f>IF($D131='Vážní listina'!$A$19,'Vážní listina'!$E$19,IF($D131='Vážní listina'!$A$20,'Vážní listina'!$E$20,IF($D131='Vážní listina'!$A$21,'Vážní listina'!$E$21,IF($D131='Vážní listina'!$A$22,'Vážní listina'!$E$22,IF($D131='Vážní listina'!$A$23,'Vážní listina'!$E$23,IF($D131='Vážní listina'!$A$24,'Vážní listina'!$E$24,""))))))</f>
        <v/>
      </c>
      <c r="O132" t="str">
        <f>IF($D131='Vážní listina'!$A$25,'Vážní listina'!$E$25,IF($D131='Vážní listina'!$A$26,'Vážní listina'!$E$26,IF($D131='Vážní listina'!$A$27,'Vážní listina'!$E$27,IF($D131='Vážní listina'!$A$28,'Vážní listina'!$E$28,IF($D131='Vážní listina'!$A$29,'Vážní listina'!$E$29,IF($D131='Vážní listina'!$A$30,'Vážní listina'!$E$30,""))))))</f>
        <v/>
      </c>
      <c r="P132" t="str">
        <f>IF($D131='Vážní listina'!$A$31,'Vážní listina'!$E$31,IF($D131='Vážní listina'!$A$32,'Vážní listina'!$E$32,IF($D131='Vážní listina'!$A$33,'Vážní listina'!$E$33,IF($D131='Vážní listina'!$A$34,'Vážní listina'!$E$34,""))))</f>
        <v/>
      </c>
      <c r="Q132" t="str">
        <f>IF($I131='Vážní listina'!$A$7,'Vážní listina'!$E$7,IF($I131='Vážní listina'!$A$8,'Vážní listina'!$E$8,IF($I131='Vážní listina'!$A$9,'Vážní listina'!$E$9,IF($I131='Vážní listina'!$A$10,'Vážní listina'!$E$10,IF($I131='Vážní listina'!$A$11,'Vážní listina'!$E$11,IF($I131='Vážní listina'!$A$12,'Vážní listina'!$E$12,""))))))</f>
        <v>TAK Hellas Brno</v>
      </c>
      <c r="R132" t="str">
        <f>IF($I131='Vážní listina'!$A$13,'Vážní listina'!$E$13,IF($I131='Vážní listina'!$A$14,'Vážní listina'!$E$14,IF($I131='Vážní listina'!$A$15,'Vážní listina'!$E$15,IF($I131='Vážní listina'!$A$16,'Vážní listina'!$E$16,IF($I131='Vážní listina'!$A$17,'Vážní listina'!$E$17,IF($I131='Vážní listina'!$A$18,'Vážní listina'!$E$18,""))))))</f>
        <v/>
      </c>
      <c r="S132" t="str">
        <f>IF($I131='Vážní listina'!$A$19,'Vážní listina'!$E$19,IF($I131='Vážní listina'!$A$20,'Vážní listina'!$E$20,IF($I131='Vážní listina'!$A$21,'Vážní listina'!$E$21,IF($I131='Vážní listina'!$A$22,'Vážní listina'!$E$22,IF($I131='Vážní listina'!$A$23,'Vážní listina'!$E$23,IF($I131='Vážní listina'!$A$24,'Vážní listina'!$E$24,""))))))</f>
        <v/>
      </c>
      <c r="T132" t="str">
        <f>IF($I131='Vážní listina'!$A$25,'Vážní listina'!$E$25,IF($I131='Vážní listina'!$A$26,'Vážní listina'!$E$26,IF($I131='Vážní listina'!$A$27,'Vážní listina'!$E$27,IF($I131='Vážní listina'!$A$28,'Vážní listina'!$E$28,IF($I131='Vážní listina'!$A$29,'Vážní listina'!$E$29,IF($I131='Vážní listina'!$A$30,'Vážní listina'!$E$30,""))))))</f>
        <v/>
      </c>
      <c r="U132" t="str">
        <f>IF($I131='Vážní listina'!$A$31,'Vážní listina'!$E$31,IF($I131='Vážní listina'!$A$32,'Vážní listina'!$E$32,IF($I131='Vážní listina'!$A$33,'Vážní listina'!$E$33,IF($I131='Vážní listina'!$A$34,'Vážní listina'!$E$34,""))))</f>
        <v/>
      </c>
    </row>
    <row r="133" spans="1:22" ht="13.8" hidden="1" thickTop="1" x14ac:dyDescent="0.25">
      <c r="A133" s="86"/>
      <c r="B133" s="86"/>
      <c r="C133" s="86"/>
      <c r="D133" s="64"/>
      <c r="E133" s="61"/>
      <c r="F133" s="64"/>
      <c r="G133" s="64"/>
      <c r="H133" s="64"/>
      <c r="I133" s="64"/>
    </row>
    <row r="134" spans="1:22" s="46" customFormat="1" hidden="1" x14ac:dyDescent="0.25">
      <c r="A134" s="65"/>
      <c r="B134" s="65"/>
      <c r="C134" s="65"/>
      <c r="E134" s="65"/>
    </row>
    <row r="135" spans="1:22" s="46" customFormat="1" hidden="1" x14ac:dyDescent="0.25">
      <c r="A135" s="65"/>
      <c r="B135" s="65"/>
      <c r="C135" s="65"/>
      <c r="E135" s="65"/>
    </row>
    <row r="136" spans="1:22" s="46" customFormat="1" hidden="1" x14ac:dyDescent="0.25">
      <c r="A136" s="65"/>
      <c r="B136" s="65"/>
      <c r="C136" s="65"/>
      <c r="E136" s="65"/>
    </row>
    <row r="137" spans="1:22" s="46" customFormat="1" hidden="1" x14ac:dyDescent="0.25">
      <c r="A137" s="65"/>
      <c r="B137" s="65"/>
      <c r="C137" s="65"/>
      <c r="E137" s="65"/>
    </row>
    <row r="138" spans="1:22" s="46" customFormat="1" hidden="1" x14ac:dyDescent="0.25">
      <c r="A138" s="65"/>
      <c r="B138" s="65"/>
      <c r="C138" s="65"/>
      <c r="E138" s="65"/>
    </row>
    <row r="139" spans="1:22" s="46" customFormat="1" hidden="1" x14ac:dyDescent="0.25">
      <c r="A139" s="65"/>
      <c r="B139" s="65"/>
      <c r="C139" s="65"/>
      <c r="E139" s="65"/>
    </row>
    <row r="140" spans="1:22" s="46" customFormat="1" hidden="1" x14ac:dyDescent="0.25">
      <c r="A140" s="65"/>
      <c r="B140" s="65"/>
      <c r="C140" s="65"/>
      <c r="E140" s="65"/>
    </row>
    <row r="141" spans="1:22" s="46" customFormat="1" hidden="1" x14ac:dyDescent="0.25">
      <c r="A141" s="65"/>
      <c r="B141" s="65"/>
      <c r="C141" s="65"/>
      <c r="E141" s="65"/>
    </row>
    <row r="142" spans="1:22" s="46" customFormat="1" hidden="1" x14ac:dyDescent="0.25">
      <c r="A142" s="65"/>
      <c r="B142" s="65"/>
      <c r="C142" s="65"/>
      <c r="E142" s="65"/>
    </row>
    <row r="143" spans="1:22" s="46" customFormat="1" hidden="1" x14ac:dyDescent="0.25">
      <c r="A143" s="65"/>
      <c r="B143" s="65"/>
      <c r="C143" s="65"/>
      <c r="E143" s="65"/>
    </row>
    <row r="144" spans="1:22" s="46" customFormat="1" hidden="1" x14ac:dyDescent="0.25">
      <c r="A144" s="65"/>
      <c r="B144" s="65"/>
      <c r="C144" s="65"/>
      <c r="E144" s="65"/>
    </row>
    <row r="145" spans="1:5" s="46" customFormat="1" hidden="1" x14ac:dyDescent="0.25">
      <c r="A145" s="65"/>
      <c r="B145" s="65"/>
      <c r="C145" s="65"/>
      <c r="E145" s="65"/>
    </row>
    <row r="146" spans="1:5" s="46" customFormat="1" hidden="1" x14ac:dyDescent="0.25">
      <c r="A146" s="65"/>
      <c r="B146" s="65"/>
      <c r="C146" s="65"/>
      <c r="E146" s="65"/>
    </row>
    <row r="147" spans="1:5" s="46" customFormat="1" hidden="1" x14ac:dyDescent="0.25">
      <c r="A147" s="65"/>
      <c r="B147" s="65"/>
      <c r="C147" s="65"/>
      <c r="E147" s="65"/>
    </row>
    <row r="148" spans="1:5" s="46" customFormat="1" hidden="1" x14ac:dyDescent="0.25">
      <c r="A148" s="65"/>
      <c r="B148" s="65"/>
      <c r="C148" s="65"/>
      <c r="E148" s="65"/>
    </row>
    <row r="149" spans="1:5" s="46" customFormat="1" hidden="1" x14ac:dyDescent="0.25">
      <c r="A149" s="65"/>
      <c r="B149" s="65"/>
      <c r="C149" s="65"/>
      <c r="E149" s="65"/>
    </row>
    <row r="150" spans="1:5" s="46" customFormat="1" hidden="1" x14ac:dyDescent="0.25">
      <c r="A150" s="65"/>
      <c r="B150" s="65"/>
      <c r="C150" s="65"/>
      <c r="E150" s="65"/>
    </row>
    <row r="151" spans="1:5" s="46" customFormat="1" hidden="1" x14ac:dyDescent="0.25">
      <c r="A151" s="65"/>
      <c r="B151" s="65"/>
      <c r="C151" s="65"/>
      <c r="E151" s="65"/>
    </row>
    <row r="152" spans="1:5" s="46" customFormat="1" hidden="1" x14ac:dyDescent="0.25">
      <c r="A152" s="65"/>
      <c r="B152" s="65"/>
      <c r="C152" s="65"/>
      <c r="E152" s="65"/>
    </row>
    <row r="153" spans="1:5" s="46" customFormat="1" hidden="1" x14ac:dyDescent="0.25">
      <c r="A153" s="65"/>
      <c r="B153" s="65"/>
      <c r="C153" s="65"/>
      <c r="E153" s="65"/>
    </row>
    <row r="154" spans="1:5" s="46" customFormat="1" hidden="1" x14ac:dyDescent="0.25">
      <c r="A154" s="65"/>
      <c r="B154" s="65"/>
      <c r="C154" s="65"/>
      <c r="E154" s="65"/>
    </row>
    <row r="155" spans="1:5" s="46" customFormat="1" hidden="1" x14ac:dyDescent="0.25">
      <c r="A155" s="65"/>
      <c r="B155" s="65"/>
      <c r="C155" s="65"/>
      <c r="E155" s="65"/>
    </row>
    <row r="156" spans="1:5" s="46" customFormat="1" hidden="1" x14ac:dyDescent="0.25">
      <c r="A156" s="65"/>
      <c r="B156" s="65"/>
      <c r="C156" s="65"/>
      <c r="E156" s="65"/>
    </row>
    <row r="157" spans="1:5" s="46" customFormat="1" hidden="1" x14ac:dyDescent="0.25">
      <c r="A157" s="65"/>
      <c r="B157" s="65"/>
      <c r="C157" s="65"/>
      <c r="E157" s="65"/>
    </row>
    <row r="158" spans="1:5" s="46" customFormat="1" hidden="1" x14ac:dyDescent="0.25">
      <c r="A158" s="65"/>
      <c r="B158" s="65"/>
      <c r="C158" s="65"/>
      <c r="E158" s="65"/>
    </row>
    <row r="159" spans="1:5" s="46" customFormat="1" hidden="1" x14ac:dyDescent="0.25">
      <c r="A159" s="65"/>
      <c r="B159" s="65"/>
      <c r="C159" s="65"/>
      <c r="E159" s="65"/>
    </row>
    <row r="160" spans="1:5" s="46" customFormat="1" hidden="1" x14ac:dyDescent="0.25">
      <c r="A160" s="65"/>
      <c r="B160" s="65"/>
      <c r="C160" s="65"/>
      <c r="E160" s="65"/>
    </row>
    <row r="161" spans="1:9" s="46" customFormat="1" hidden="1" x14ac:dyDescent="0.25">
      <c r="A161" s="65"/>
      <c r="B161" s="65"/>
      <c r="C161" s="65"/>
      <c r="E161" s="65"/>
    </row>
    <row r="162" spans="1:9" s="46" customFormat="1" hidden="1" x14ac:dyDescent="0.25">
      <c r="A162" s="65"/>
      <c r="B162" s="65"/>
      <c r="C162" s="65"/>
      <c r="E162" s="65"/>
    </row>
    <row r="163" spans="1:9" s="46" customFormat="1" hidden="1" x14ac:dyDescent="0.25">
      <c r="A163" s="65"/>
      <c r="B163" s="65"/>
      <c r="C163" s="65"/>
      <c r="E163" s="65"/>
    </row>
    <row r="164" spans="1:9" s="46" customFormat="1" hidden="1" x14ac:dyDescent="0.25">
      <c r="A164" s="65"/>
      <c r="B164" s="65"/>
      <c r="C164" s="65"/>
      <c r="E164" s="65"/>
    </row>
    <row r="165" spans="1:9" s="46" customFormat="1" hidden="1" x14ac:dyDescent="0.25">
      <c r="A165" s="65"/>
      <c r="B165" s="65"/>
      <c r="C165" s="65"/>
      <c r="E165" s="65"/>
    </row>
    <row r="166" spans="1:9" s="46" customFormat="1" hidden="1" x14ac:dyDescent="0.25">
      <c r="A166" s="65"/>
      <c r="B166" s="65"/>
      <c r="C166" s="65"/>
      <c r="E166" s="65"/>
    </row>
    <row r="167" spans="1:9" s="46" customFormat="1" hidden="1" x14ac:dyDescent="0.25">
      <c r="A167" s="65"/>
      <c r="B167" s="65"/>
      <c r="C167" s="65"/>
      <c r="E167" s="65"/>
    </row>
    <row r="168" spans="1:9" s="46" customFormat="1" hidden="1" x14ac:dyDescent="0.25">
      <c r="A168" s="65"/>
      <c r="B168" s="65"/>
      <c r="C168" s="65"/>
      <c r="E168" s="65"/>
    </row>
    <row r="169" spans="1:9" s="46" customFormat="1" hidden="1" x14ac:dyDescent="0.25">
      <c r="A169" s="65"/>
      <c r="B169" s="65"/>
      <c r="C169" s="65"/>
      <c r="E169" s="65"/>
    </row>
    <row r="170" spans="1:9" s="46" customFormat="1" hidden="1" x14ac:dyDescent="0.25">
      <c r="A170" s="65"/>
      <c r="B170" s="65"/>
      <c r="C170" s="65"/>
      <c r="E170" s="65"/>
    </row>
    <row r="171" spans="1:9" s="46" customFormat="1" hidden="1" x14ac:dyDescent="0.25">
      <c r="A171" s="65"/>
      <c r="B171" s="65"/>
      <c r="C171" s="65"/>
      <c r="E171" s="65"/>
    </row>
    <row r="172" spans="1:9" ht="12.75" hidden="1" customHeight="1" x14ac:dyDescent="0.25">
      <c r="A172" s="293" t="str">
        <f>CONCATENATE(A115)</f>
        <v>Zápis hlasatele</v>
      </c>
      <c r="B172" s="293"/>
      <c r="C172" s="293"/>
      <c r="D172" s="293"/>
      <c r="E172" s="293"/>
      <c r="F172" s="293"/>
      <c r="G172" s="293"/>
      <c r="H172" s="293"/>
      <c r="I172" s="293"/>
    </row>
    <row r="173" spans="1:9" ht="12.75" hidden="1" customHeight="1" x14ac:dyDescent="0.25">
      <c r="A173" s="293"/>
      <c r="B173" s="293"/>
      <c r="C173" s="293"/>
      <c r="D173" s="293"/>
      <c r="E173" s="293"/>
      <c r="F173" s="293"/>
      <c r="G173" s="293"/>
      <c r="H173" s="293"/>
      <c r="I173" s="293"/>
    </row>
    <row r="174" spans="1:9" ht="12.75" hidden="1" customHeight="1" x14ac:dyDescent="0.25">
      <c r="A174" s="53"/>
      <c r="B174" s="53"/>
      <c r="C174" s="53"/>
      <c r="D174" s="49"/>
      <c r="E174" s="53"/>
      <c r="F174" s="49"/>
      <c r="G174" s="49"/>
      <c r="H174" s="49"/>
      <c r="I174" s="49"/>
    </row>
    <row r="175" spans="1:9" hidden="1" x14ac:dyDescent="0.25">
      <c r="A175" s="48"/>
      <c r="B175" s="48"/>
      <c r="C175" s="48"/>
      <c r="D175" s="47"/>
      <c r="E175" s="48"/>
      <c r="F175" s="44"/>
      <c r="G175" s="44"/>
      <c r="H175" s="44"/>
      <c r="I175" s="44"/>
    </row>
    <row r="176" spans="1:9" hidden="1" x14ac:dyDescent="0.25">
      <c r="A176" s="48"/>
      <c r="B176" s="48"/>
      <c r="C176" s="48"/>
      <c r="D176" s="47"/>
      <c r="E176" s="48"/>
      <c r="F176" s="44"/>
      <c r="G176" s="44"/>
      <c r="H176" s="44"/>
      <c r="I176" s="44"/>
    </row>
    <row r="177" spans="1:22" hidden="1" x14ac:dyDescent="0.25">
      <c r="A177" s="48"/>
      <c r="B177" s="48"/>
      <c r="C177" s="48"/>
      <c r="D177" s="47"/>
      <c r="E177" s="48"/>
      <c r="F177" s="44"/>
      <c r="G177" s="44"/>
      <c r="H177" s="44"/>
      <c r="I177" s="44"/>
    </row>
    <row r="178" spans="1:22" hidden="1" x14ac:dyDescent="0.25">
      <c r="A178" s="48"/>
      <c r="B178" s="48"/>
      <c r="C178" s="48"/>
      <c r="D178" s="47"/>
      <c r="E178" s="48"/>
      <c r="F178" s="44"/>
      <c r="G178" s="44"/>
      <c r="H178" s="44"/>
      <c r="I178" s="44"/>
    </row>
    <row r="179" spans="1:22" hidden="1" x14ac:dyDescent="0.25">
      <c r="A179" s="48"/>
      <c r="B179" s="48"/>
      <c r="C179" s="48"/>
      <c r="D179" s="47"/>
      <c r="E179" s="48"/>
      <c r="F179" s="44"/>
      <c r="G179" s="44"/>
      <c r="H179" s="44"/>
      <c r="I179" s="44"/>
    </row>
    <row r="180" spans="1:22" hidden="1" x14ac:dyDescent="0.25">
      <c r="A180" s="48"/>
      <c r="B180" s="48"/>
      <c r="C180" s="48"/>
      <c r="D180" s="47"/>
      <c r="E180" s="48"/>
      <c r="F180" s="44"/>
      <c r="G180" s="44"/>
      <c r="H180" s="44"/>
      <c r="I180" s="44"/>
    </row>
    <row r="181" spans="1:22" ht="13.8" hidden="1" thickBot="1" x14ac:dyDescent="0.3">
      <c r="A181" s="54"/>
      <c r="B181" s="54"/>
      <c r="C181" s="54"/>
      <c r="D181" s="44"/>
      <c r="E181" s="54"/>
      <c r="F181" s="44"/>
      <c r="G181" s="44"/>
      <c r="H181" s="44"/>
      <c r="I181" s="44"/>
    </row>
    <row r="182" spans="1:22" ht="27" hidden="1" thickTop="1" x14ac:dyDescent="0.25">
      <c r="A182" s="302" t="str">
        <f>CONCATENATE([1]List1!$A$40)</f>
        <v>soutěž</v>
      </c>
      <c r="B182" s="303"/>
      <c r="C182" s="55" t="str">
        <f>CONCATENATE([1]List1!$A$41)</f>
        <v>datum</v>
      </c>
      <c r="D182" s="50" t="str">
        <f>CONCATENATE([1]List1!$A$42)</f>
        <v>č. utkání</v>
      </c>
      <c r="E182" s="55" t="str">
        <f>CONCATENATE([1]List1!$A$43)</f>
        <v>hmotnost</v>
      </c>
      <c r="F182" s="50" t="str">
        <f>CONCATENATE([1]List1!$A$44)</f>
        <v>styl</v>
      </c>
      <c r="G182" s="50" t="str">
        <f>CONCATENATE([1]List1!$A$45)</f>
        <v>kolo</v>
      </c>
      <c r="H182" s="51" t="str">
        <f>CONCATENATE([1]List1!$A$46)</f>
        <v>finále</v>
      </c>
      <c r="I182" s="52" t="str">
        <f>CONCATENATE([1]List1!$A$47)</f>
        <v>žíněnka</v>
      </c>
    </row>
    <row r="183" spans="1:22" hidden="1" x14ac:dyDescent="0.25">
      <c r="A183" s="304" t="str">
        <f>CONCATENATE(A126)</f>
        <v>Brněnský dráček</v>
      </c>
      <c r="B183" s="305"/>
      <c r="C183" s="308" t="str">
        <f>CONCATENATE(C126)</f>
        <v xml:space="preserve"> 31.10.2020 </v>
      </c>
      <c r="D183" s="310">
        <f>D126+1</f>
        <v>2074</v>
      </c>
      <c r="E183" s="298" t="str">
        <f>CONCATENATE(E126)</f>
        <v>C28</v>
      </c>
      <c r="F183" s="296" t="str">
        <f>CONCATENATE(F126)</f>
        <v>zadej styl</v>
      </c>
      <c r="G183" s="296" t="str">
        <f>CONCATENATE(G126)</f>
        <v>3</v>
      </c>
      <c r="H183" s="300"/>
      <c r="I183" s="318" t="str">
        <f>CONCATENATE(I126)</f>
        <v>2</v>
      </c>
    </row>
    <row r="184" spans="1:22" ht="13.8" hidden="1" thickBot="1" x14ac:dyDescent="0.3">
      <c r="A184" s="306"/>
      <c r="B184" s="307"/>
      <c r="C184" s="309"/>
      <c r="D184" s="311"/>
      <c r="E184" s="299"/>
      <c r="F184" s="297"/>
      <c r="G184" s="297"/>
      <c r="H184" s="301"/>
      <c r="I184" s="319"/>
    </row>
    <row r="185" spans="1:22" ht="14.4" hidden="1" thickTop="1" thickBot="1" x14ac:dyDescent="0.3">
      <c r="A185" s="54"/>
      <c r="B185" s="54"/>
      <c r="C185" s="54"/>
      <c r="D185" s="44"/>
      <c r="E185" s="54"/>
      <c r="F185" s="44"/>
      <c r="G185" s="44"/>
      <c r="H185" s="44"/>
      <c r="I185" s="44"/>
    </row>
    <row r="186" spans="1:22" ht="13.8" hidden="1" thickTop="1" x14ac:dyDescent="0.25">
      <c r="A186" s="274" t="str">
        <f>CONCATENATE([1]List1!$A$48)</f>
        <v>červený</v>
      </c>
      <c r="B186" s="275"/>
      <c r="C186" s="275"/>
      <c r="D186" s="276"/>
      <c r="E186" s="277"/>
      <c r="F186" s="278" t="str">
        <f>CONCATENATE([1]List1!$A$49)</f>
        <v>modrý</v>
      </c>
      <c r="G186" s="279"/>
      <c r="H186" s="279"/>
      <c r="I186" s="280"/>
    </row>
    <row r="187" spans="1:22" hidden="1" x14ac:dyDescent="0.25">
      <c r="A187" s="281" t="str">
        <f>CONCATENATE([1]List1!$A$50)</f>
        <v>jméno</v>
      </c>
      <c r="B187" s="282"/>
      <c r="C187" s="85" t="str">
        <f>CONCATENATE([1]List1!$A$51)</f>
        <v>oddíl</v>
      </c>
      <c r="D187" s="63" t="str">
        <f>CONCATENATE([1]List1!$A$52)</f>
        <v>los</v>
      </c>
      <c r="E187" s="277"/>
      <c r="F187" s="283" t="str">
        <f>CONCATENATE([1]List1!$A$50)</f>
        <v>jméno</v>
      </c>
      <c r="G187" s="284"/>
      <c r="H187" s="62" t="str">
        <f>CONCATENATE([1]List1!$A$51)</f>
        <v>oddíl</v>
      </c>
      <c r="I187" s="63" t="str">
        <f>CONCATENATE([1]List1!$A$52)</f>
        <v>los</v>
      </c>
      <c r="L187" s="66" t="s">
        <v>47</v>
      </c>
      <c r="M187" s="66" t="s">
        <v>48</v>
      </c>
      <c r="N187" s="66" t="s">
        <v>49</v>
      </c>
      <c r="O187" s="66" t="s">
        <v>50</v>
      </c>
      <c r="P187" s="66" t="s">
        <v>55</v>
      </c>
      <c r="Q187" s="66" t="s">
        <v>51</v>
      </c>
      <c r="R187" s="66" t="s">
        <v>52</v>
      </c>
      <c r="S187" s="66" t="s">
        <v>53</v>
      </c>
      <c r="T187" s="66" t="s">
        <v>54</v>
      </c>
      <c r="U187" s="66" t="s">
        <v>56</v>
      </c>
      <c r="V187" s="66"/>
    </row>
    <row r="188" spans="1:22" ht="12.75" hidden="1" customHeight="1" x14ac:dyDescent="0.25">
      <c r="A188" s="312" t="str">
        <f>IF(D188="","",(CONCATENATE(L188,M188,N188,O188,P188)))</f>
        <v/>
      </c>
      <c r="B188" s="313"/>
      <c r="C188" s="316" t="str">
        <f>IF(D188="","",(CONCATENATE(L189,M189,N189,O189,P189)))</f>
        <v/>
      </c>
      <c r="D188" s="291"/>
      <c r="E188" s="277"/>
      <c r="F188" s="312" t="str">
        <f>IF(I188="","",(CONCATENATE(Q188,R188,S188,T188,U188)))</f>
        <v/>
      </c>
      <c r="G188" s="313"/>
      <c r="H188" s="316" t="str">
        <f>IF(I188="","",(CONCATENATE(Q189,R189,S189,T189,U189)))</f>
        <v/>
      </c>
      <c r="I188" s="294"/>
      <c r="K188" t="s">
        <v>7</v>
      </c>
      <c r="L188">
        <f>IF($D188='Vážní listina'!$A$7,'Vážní listina'!$D$7,IF($D188='Vážní listina'!$A$8,'Vážní listina'!$D$8,IF($D188='Vážní listina'!$A$9,'Vážní listina'!$D$9,IF($D188='Vážní listina'!$A$10,'Vážní listina'!$D$10,IF($D188='Vážní listina'!$A$11,'Vážní listina'!$D$11,IF($D188='Vážní listina'!$A$12,'Vážní listina'!$D$12,""))))))</f>
        <v>0</v>
      </c>
      <c r="M188">
        <f>IF($D188='Vážní listina'!$A$13,'Vážní listina'!$D$13,IF($D188='Vážní listina'!$A$14,'Vážní listina'!$D$14,IF($D188='Vážní listina'!$A$15,'Vážní listina'!$D$15,IF($D188='Vážní listina'!$A$16,'Vážní listina'!$D$16,IF($D188='Vážní listina'!$A$17,'Vážní listina'!$D$17,IF($D188='Vážní listina'!$A$18,'Vážní listina'!$D$18,""))))))</f>
        <v>0</v>
      </c>
      <c r="N188">
        <f>IF($D188='Vážní listina'!$A$19,'Vážní listina'!$D$19,IF($D188='Vážní listina'!$A$20,'Vážní listina'!$D$20,IF($D188='Vážní listina'!$A$21,'Vážní listina'!$D$21,IF($D188='Vážní listina'!$A$22,'Vážní listina'!$D$22,IF($D188='Vážní listina'!$A$23,'Vážní listina'!$D$23,IF($D188='Vážní listina'!$A$24,'Vážní listina'!$D$24,""))))))</f>
        <v>0</v>
      </c>
      <c r="O188">
        <f>IF($D188='Vážní listina'!$A$25,'Vážní listina'!$D$25,IF($D188='Vážní listina'!$A$26,'Vážní listina'!$D$26,IF($D188='Vážní listina'!$A$27,'Vážní listina'!$D$27,IF($D188='Vážní listina'!$A$28,'Vážní listina'!$D$28,IF($D188='Vážní listina'!$A$29,'Vážní listina'!$D$29,IF($D188='Vážní listina'!$A$30,'Vážní listina'!$D$30,""))))))</f>
        <v>0</v>
      </c>
      <c r="P188">
        <f>IF($D188='Vážní listina'!$A$31,'Vážní listina'!$D$31,IF($D188='Vážní listina'!$A$32,'Vážní listina'!$D$32,IF($D188='Vážní listina'!$A$33,'Vážní listina'!$D$33,IF($D188='Vážní listina'!$A$34,'Vážní listina'!$D$34,""))))</f>
        <v>0</v>
      </c>
      <c r="Q188">
        <f>IF($I188='Vážní listina'!$A$7,'Vážní listina'!$D$7,IF($I188='Vážní listina'!$A$8,'Vážní listina'!$D$8,IF($I188='Vážní listina'!$A$9,'Vážní listina'!$D$9,IF($I188='Vážní listina'!$A$10,'Vážní listina'!$D$10,IF($I188='Vážní listina'!$A$11,'Vážní listina'!$D$11,IF($I188='Vážní listina'!$A$12,'Vážní listina'!$D$12,""))))))</f>
        <v>0</v>
      </c>
      <c r="R188">
        <f>IF($I188='Vážní listina'!$A$13,'Vážní listina'!$D$13,IF($I188='Vážní listina'!$A$14,'Vážní listina'!$D$14,IF($I188='Vážní listina'!$A$15,'Vážní listina'!$D$15,IF($I188='Vážní listina'!$A$16,'Vážní listina'!$D$16,IF($I188='Vážní listina'!$A$17,'Vážní listina'!$D$17,IF($I188='Vážní listina'!$A$18,'Vážní listina'!$D$18,""))))))</f>
        <v>0</v>
      </c>
      <c r="S188">
        <f>IF($I188='Vážní listina'!$A$19,'Vážní listina'!$D$19,IF($I188='Vážní listina'!$A$20,'Vážní listina'!$D$20,IF($I188='Vážní listina'!$A$21,'Vážní listina'!$D$21,IF($I188='Vážní listina'!$A$22,'Vážní listina'!$D$22,IF($I188='Vážní listina'!$A$23,'Vážní listina'!$D$23,IF($I188='Vážní listina'!$A$24,'Vážní listina'!$D$24,""))))))</f>
        <v>0</v>
      </c>
      <c r="T188">
        <f>IF($I188='Vážní listina'!$A$25,'Vážní listina'!$D$25,IF($I188='Vážní listina'!$A$26,'Vážní listina'!$D$26,IF($I188='Vážní listina'!$A$27,'Vážní listina'!$D$27,IF($I188='Vážní listina'!$A$28,'Vážní listina'!$D$28,IF($I188='Vážní listina'!$A$29,'Vážní listina'!$D$29,IF($I188='Vážní listina'!$A$30,'Vážní listina'!$D$30,""))))))</f>
        <v>0</v>
      </c>
      <c r="U188">
        <f>IF($I188='Vážní listina'!$A$31,'Vážní listina'!$D$31,IF($I188='Vážní listina'!$A$32,'Vážní listina'!$D$32,IF($I188='Vážní listina'!$A$33,'Vážní listina'!$D$33,IF($I188='Vážní listina'!$A$34,'Vážní listina'!$D$34,""))))</f>
        <v>0</v>
      </c>
    </row>
    <row r="189" spans="1:22" ht="13.5" hidden="1" customHeight="1" thickBot="1" x14ac:dyDescent="0.3">
      <c r="A189" s="314"/>
      <c r="B189" s="315"/>
      <c r="C189" s="317"/>
      <c r="D189" s="292"/>
      <c r="E189" s="277"/>
      <c r="F189" s="314"/>
      <c r="G189" s="315"/>
      <c r="H189" s="317"/>
      <c r="I189" s="295"/>
      <c r="K189" t="s">
        <v>2</v>
      </c>
      <c r="L189">
        <f>IF($D188='Vážní listina'!$A$7,'Vážní listina'!$E$7,IF($D188='Vážní listina'!$A$8,'Vážní listina'!$E$8,IF($D188='Vážní listina'!$A$9,'Vážní listina'!$E$9,IF($D188='Vážní listina'!$A$10,'Vážní listina'!$E$10,IF($D188='Vážní listina'!$A$11,'Vážní listina'!$E$11,IF($D188='Vážní listina'!$A$12,'Vážní listina'!$E$12,""))))))</f>
        <v>0</v>
      </c>
      <c r="M189">
        <f>IF($D188='Vážní listina'!$A$13,'Vážní listina'!$E$13,IF($D188='Vážní listina'!$A$14,'Vážní listina'!$E$14,IF($D188='Vážní listina'!$A$15,'Vážní listina'!$E$15,IF($D188='Vážní listina'!$A$16,'Vážní listina'!$E$16,IF($D188='Vážní listina'!$A$17,'Vážní listina'!$E$17,IF($D188='Vážní listina'!$A$18,'Vážní listina'!$E$18,""))))))</f>
        <v>0</v>
      </c>
      <c r="N189">
        <f>IF($D188='Vážní listina'!$A$19,'Vážní listina'!$E$19,IF($D188='Vážní listina'!$A$20,'Vážní listina'!$E$20,IF($D188='Vážní listina'!$A$21,'Vážní listina'!$E$21,IF($D188='Vážní listina'!$A$22,'Vážní listina'!$E$22,IF($D188='Vážní listina'!$A$23,'Vážní listina'!$E$23,IF($D188='Vážní listina'!$A$24,'Vážní listina'!$E$24,""))))))</f>
        <v>0</v>
      </c>
      <c r="O189">
        <f>IF($D188='Vážní listina'!$A$25,'Vážní listina'!$E$25,IF($D188='Vážní listina'!$A$26,'Vážní listina'!$E$26,IF($D188='Vážní listina'!$A$27,'Vážní listina'!$E$27,IF($D188='Vážní listina'!$A$28,'Vážní listina'!$E$28,IF($D188='Vážní listina'!$A$29,'Vážní listina'!$E$29,IF($D188='Vážní listina'!$A$30,'Vážní listina'!$E$30,""))))))</f>
        <v>0</v>
      </c>
      <c r="P189">
        <f>IF($D188='Vážní listina'!$A$31,'Vážní listina'!$E$31,IF($D188='Vážní listina'!$A$32,'Vážní listina'!$E$32,IF($D188='Vážní listina'!$A$33,'Vážní listina'!$E$33,IF($D188='Vážní listina'!$A$34,'Vážní listina'!$E$34,""))))</f>
        <v>0</v>
      </c>
      <c r="Q189">
        <f>IF($I188='Vážní listina'!$A$7,'Vážní listina'!$E$7,IF($I188='Vážní listina'!$A$8,'Vážní listina'!$E$8,IF($I188='Vážní listina'!$A$9,'Vážní listina'!$E$9,IF($I188='Vážní listina'!$A$10,'Vážní listina'!$E$10,IF($I188='Vážní listina'!$A$11,'Vážní listina'!$E$11,IF($I188='Vážní listina'!$A$12,'Vážní listina'!$E$12,""))))))</f>
        <v>0</v>
      </c>
      <c r="R189">
        <f>IF($I188='Vážní listina'!$A$13,'Vážní listina'!$E$13,IF($I188='Vážní listina'!$A$14,'Vážní listina'!$E$14,IF($I188='Vážní listina'!$A$15,'Vážní listina'!$E$15,IF($I188='Vážní listina'!$A$16,'Vážní listina'!$E$16,IF($I188='Vážní listina'!$A$17,'Vážní listina'!$E$17,IF($I188='Vážní listina'!$A$18,'Vážní listina'!$E$18,""))))))</f>
        <v>0</v>
      </c>
      <c r="S189">
        <f>IF($I188='Vážní listina'!$A$19,'Vážní listina'!$E$19,IF($I188='Vážní listina'!$A$20,'Vážní listina'!$E$20,IF($I188='Vážní listina'!$A$21,'Vážní listina'!$E$21,IF($I188='Vážní listina'!$A$22,'Vážní listina'!$E$22,IF($I188='Vážní listina'!$A$23,'Vážní listina'!$E$23,IF($I188='Vážní listina'!$A$24,'Vážní listina'!$E$24,""))))))</f>
        <v>0</v>
      </c>
      <c r="T189">
        <f>IF($I188='Vážní listina'!$A$25,'Vážní listina'!$E$25,IF($I188='Vážní listina'!$A$26,'Vážní listina'!$E$26,IF($I188='Vážní listina'!$A$27,'Vážní listina'!$E$27,IF($I188='Vážní listina'!$A$28,'Vážní listina'!$E$28,IF($I188='Vážní listina'!$A$29,'Vážní listina'!$E$29,IF($I188='Vážní listina'!$A$30,'Vážní listina'!$E$30,""))))))</f>
        <v>0</v>
      </c>
      <c r="U189">
        <f>IF($I188='Vážní listina'!$A$31,'Vážní listina'!$E$31,IF($I188='Vážní listina'!$A$32,'Vážní listina'!$E$32,IF($I188='Vážní listina'!$A$33,'Vážní listina'!$E$33,IF($I188='Vážní listina'!$A$34,'Vážní listina'!$E$34,""))))</f>
        <v>0</v>
      </c>
    </row>
    <row r="190" spans="1:22" ht="13.8" hidden="1" thickTop="1" x14ac:dyDescent="0.25">
      <c r="A190" s="86"/>
      <c r="B190" s="86"/>
      <c r="C190" s="86"/>
      <c r="D190" s="64"/>
      <c r="E190" s="61"/>
      <c r="F190" s="64"/>
      <c r="G190" s="64"/>
      <c r="H190" s="64"/>
      <c r="I190" s="64"/>
    </row>
    <row r="191" spans="1:22" s="46" customFormat="1" hidden="1" x14ac:dyDescent="0.25">
      <c r="A191" s="65"/>
      <c r="B191" s="65"/>
      <c r="C191" s="65"/>
      <c r="E191" s="65"/>
    </row>
    <row r="192" spans="1:22" s="46" customFormat="1" hidden="1" x14ac:dyDescent="0.25">
      <c r="A192" s="65"/>
      <c r="B192" s="65"/>
      <c r="C192" s="65"/>
      <c r="E192" s="65"/>
    </row>
    <row r="193" spans="1:5" s="46" customFormat="1" hidden="1" x14ac:dyDescent="0.25">
      <c r="A193" s="65"/>
      <c r="B193" s="65"/>
      <c r="C193" s="65"/>
      <c r="E193" s="65"/>
    </row>
    <row r="194" spans="1:5" s="46" customFormat="1" hidden="1" x14ac:dyDescent="0.25">
      <c r="A194" s="65"/>
      <c r="B194" s="65"/>
      <c r="C194" s="65"/>
      <c r="E194" s="65"/>
    </row>
    <row r="195" spans="1:5" s="46" customFormat="1" hidden="1" x14ac:dyDescent="0.25">
      <c r="A195" s="65"/>
      <c r="B195" s="65"/>
      <c r="C195" s="65"/>
      <c r="E195" s="65"/>
    </row>
    <row r="196" spans="1:5" s="46" customFormat="1" hidden="1" x14ac:dyDescent="0.25">
      <c r="A196" s="65"/>
      <c r="B196" s="65"/>
      <c r="C196" s="65"/>
      <c r="E196" s="65"/>
    </row>
    <row r="197" spans="1:5" s="46" customFormat="1" hidden="1" x14ac:dyDescent="0.25">
      <c r="A197" s="65"/>
      <c r="B197" s="65"/>
      <c r="C197" s="65"/>
      <c r="E197" s="65"/>
    </row>
    <row r="198" spans="1:5" s="46" customFormat="1" hidden="1" x14ac:dyDescent="0.25">
      <c r="A198" s="65"/>
      <c r="B198" s="65"/>
      <c r="C198" s="65"/>
      <c r="E198" s="65"/>
    </row>
    <row r="199" spans="1:5" s="46" customFormat="1" hidden="1" x14ac:dyDescent="0.25">
      <c r="A199" s="65"/>
      <c r="B199" s="65"/>
      <c r="C199" s="65"/>
      <c r="E199" s="65"/>
    </row>
    <row r="200" spans="1:5" s="46" customFormat="1" hidden="1" x14ac:dyDescent="0.25">
      <c r="A200" s="65"/>
      <c r="B200" s="65"/>
      <c r="C200" s="65"/>
      <c r="E200" s="65"/>
    </row>
    <row r="201" spans="1:5" s="46" customFormat="1" hidden="1" x14ac:dyDescent="0.25">
      <c r="A201" s="65"/>
      <c r="B201" s="65"/>
      <c r="C201" s="65"/>
      <c r="E201" s="65"/>
    </row>
    <row r="202" spans="1:5" s="46" customFormat="1" hidden="1" x14ac:dyDescent="0.25">
      <c r="A202" s="65"/>
      <c r="B202" s="65"/>
      <c r="C202" s="65"/>
      <c r="E202" s="65"/>
    </row>
    <row r="203" spans="1:5" s="46" customFormat="1" hidden="1" x14ac:dyDescent="0.25">
      <c r="A203" s="65"/>
      <c r="B203" s="65"/>
      <c r="C203" s="65"/>
      <c r="E203" s="65"/>
    </row>
    <row r="204" spans="1:5" s="46" customFormat="1" hidden="1" x14ac:dyDescent="0.25">
      <c r="A204" s="65"/>
      <c r="B204" s="65"/>
      <c r="C204" s="65"/>
      <c r="E204" s="65"/>
    </row>
    <row r="205" spans="1:5" s="46" customFormat="1" hidden="1" x14ac:dyDescent="0.25">
      <c r="A205" s="65"/>
      <c r="B205" s="65"/>
      <c r="C205" s="65"/>
      <c r="E205" s="65"/>
    </row>
    <row r="206" spans="1:5" s="46" customFormat="1" hidden="1" x14ac:dyDescent="0.25">
      <c r="A206" s="65"/>
      <c r="B206" s="65"/>
      <c r="C206" s="65"/>
      <c r="E206" s="65"/>
    </row>
    <row r="207" spans="1:5" s="46" customFormat="1" hidden="1" x14ac:dyDescent="0.25">
      <c r="A207" s="65"/>
      <c r="B207" s="65"/>
      <c r="C207" s="65"/>
      <c r="E207" s="65"/>
    </row>
    <row r="208" spans="1:5" s="46" customFormat="1" hidden="1" x14ac:dyDescent="0.25">
      <c r="A208" s="65"/>
      <c r="B208" s="65"/>
      <c r="C208" s="65"/>
      <c r="E208" s="65"/>
    </row>
    <row r="209" spans="1:5" s="46" customFormat="1" hidden="1" x14ac:dyDescent="0.25">
      <c r="A209" s="65"/>
      <c r="B209" s="65"/>
      <c r="C209" s="65"/>
      <c r="E209" s="65"/>
    </row>
    <row r="210" spans="1:5" s="46" customFormat="1" hidden="1" x14ac:dyDescent="0.25">
      <c r="A210" s="65"/>
      <c r="B210" s="65"/>
      <c r="C210" s="65"/>
      <c r="E210" s="65"/>
    </row>
    <row r="211" spans="1:5" s="46" customFormat="1" hidden="1" x14ac:dyDescent="0.25">
      <c r="A211" s="65"/>
      <c r="B211" s="65"/>
      <c r="C211" s="65"/>
      <c r="E211" s="65"/>
    </row>
    <row r="212" spans="1:5" s="46" customFormat="1" hidden="1" x14ac:dyDescent="0.25">
      <c r="A212" s="65"/>
      <c r="B212" s="65"/>
      <c r="C212" s="65"/>
      <c r="E212" s="65"/>
    </row>
    <row r="213" spans="1:5" s="46" customFormat="1" hidden="1" x14ac:dyDescent="0.25">
      <c r="A213" s="65"/>
      <c r="B213" s="65"/>
      <c r="C213" s="65"/>
      <c r="E213" s="65"/>
    </row>
    <row r="214" spans="1:5" s="46" customFormat="1" hidden="1" x14ac:dyDescent="0.25">
      <c r="A214" s="65"/>
      <c r="B214" s="65"/>
      <c r="C214" s="65"/>
      <c r="E214" s="65"/>
    </row>
    <row r="215" spans="1:5" s="46" customFormat="1" hidden="1" x14ac:dyDescent="0.25">
      <c r="A215" s="65"/>
      <c r="B215" s="65"/>
      <c r="C215" s="65"/>
      <c r="E215" s="65"/>
    </row>
    <row r="216" spans="1:5" s="46" customFormat="1" hidden="1" x14ac:dyDescent="0.25">
      <c r="A216" s="65"/>
      <c r="B216" s="65"/>
      <c r="C216" s="65"/>
      <c r="E216" s="65"/>
    </row>
    <row r="217" spans="1:5" s="46" customFormat="1" hidden="1" x14ac:dyDescent="0.25">
      <c r="A217" s="65"/>
      <c r="B217" s="65"/>
      <c r="C217" s="65"/>
      <c r="E217" s="65"/>
    </row>
    <row r="218" spans="1:5" s="46" customFormat="1" hidden="1" x14ac:dyDescent="0.25">
      <c r="A218" s="65"/>
      <c r="B218" s="65"/>
      <c r="C218" s="65"/>
      <c r="E218" s="65"/>
    </row>
    <row r="219" spans="1:5" s="46" customFormat="1" hidden="1" x14ac:dyDescent="0.25">
      <c r="A219" s="65"/>
      <c r="B219" s="65"/>
      <c r="C219" s="65"/>
      <c r="E219" s="65"/>
    </row>
    <row r="220" spans="1:5" s="46" customFormat="1" hidden="1" x14ac:dyDescent="0.25">
      <c r="A220" s="65"/>
      <c r="B220" s="65"/>
      <c r="C220" s="65"/>
      <c r="E220" s="65"/>
    </row>
    <row r="221" spans="1:5" s="46" customFormat="1" hidden="1" x14ac:dyDescent="0.25">
      <c r="A221" s="65"/>
      <c r="B221" s="65"/>
      <c r="C221" s="65"/>
      <c r="E221" s="65"/>
    </row>
    <row r="222" spans="1:5" s="46" customFormat="1" hidden="1" x14ac:dyDescent="0.25">
      <c r="A222" s="65"/>
      <c r="B222" s="65"/>
      <c r="C222" s="65"/>
      <c r="E222" s="65"/>
    </row>
    <row r="223" spans="1:5" s="46" customFormat="1" hidden="1" x14ac:dyDescent="0.25">
      <c r="A223" s="65"/>
      <c r="B223" s="65"/>
      <c r="C223" s="65"/>
      <c r="E223" s="65"/>
    </row>
    <row r="224" spans="1:5" s="46" customFormat="1" hidden="1" x14ac:dyDescent="0.25">
      <c r="A224" s="65"/>
      <c r="B224" s="65"/>
      <c r="C224" s="65"/>
      <c r="E224" s="65"/>
    </row>
    <row r="225" spans="1:9" s="46" customFormat="1" hidden="1" x14ac:dyDescent="0.25">
      <c r="A225" s="65"/>
      <c r="B225" s="65"/>
      <c r="C225" s="65"/>
      <c r="E225" s="65"/>
    </row>
    <row r="226" spans="1:9" s="46" customFormat="1" hidden="1" x14ac:dyDescent="0.25">
      <c r="A226" s="65"/>
      <c r="B226" s="65"/>
      <c r="C226" s="65"/>
      <c r="E226" s="65"/>
    </row>
    <row r="227" spans="1:9" s="46" customFormat="1" hidden="1" x14ac:dyDescent="0.25">
      <c r="A227" s="65"/>
      <c r="B227" s="65"/>
      <c r="C227" s="65"/>
      <c r="E227" s="65"/>
    </row>
    <row r="228" spans="1:9" s="46" customFormat="1" hidden="1" x14ac:dyDescent="0.25">
      <c r="A228" s="65"/>
      <c r="B228" s="65"/>
      <c r="C228" s="65"/>
      <c r="E228" s="65"/>
    </row>
    <row r="229" spans="1:9" ht="12.75" hidden="1" customHeight="1" x14ac:dyDescent="0.25">
      <c r="A229" s="293" t="str">
        <f>CONCATENATE(A172)</f>
        <v>Zápis hlasatele</v>
      </c>
      <c r="B229" s="293"/>
      <c r="C229" s="293"/>
      <c r="D229" s="293"/>
      <c r="E229" s="293"/>
      <c r="F229" s="293"/>
      <c r="G229" s="293"/>
      <c r="H229" s="293"/>
      <c r="I229" s="293"/>
    </row>
    <row r="230" spans="1:9" ht="12.75" hidden="1" customHeight="1" x14ac:dyDescent="0.25">
      <c r="A230" s="293"/>
      <c r="B230" s="293"/>
      <c r="C230" s="293"/>
      <c r="D230" s="293"/>
      <c r="E230" s="293"/>
      <c r="F230" s="293"/>
      <c r="G230" s="293"/>
      <c r="H230" s="293"/>
      <c r="I230" s="293"/>
    </row>
    <row r="231" spans="1:9" ht="12.75" hidden="1" customHeight="1" x14ac:dyDescent="0.25">
      <c r="A231" s="53"/>
      <c r="B231" s="53"/>
      <c r="C231" s="53"/>
      <c r="D231" s="49"/>
      <c r="E231" s="53"/>
      <c r="F231" s="49"/>
      <c r="G231" s="49"/>
      <c r="H231" s="49"/>
      <c r="I231" s="49"/>
    </row>
    <row r="232" spans="1:9" hidden="1" x14ac:dyDescent="0.25">
      <c r="A232" s="48"/>
      <c r="B232" s="48"/>
      <c r="C232" s="48"/>
      <c r="D232" s="47"/>
      <c r="E232" s="48"/>
      <c r="F232" s="44"/>
      <c r="G232" s="44"/>
      <c r="H232" s="44"/>
      <c r="I232" s="44"/>
    </row>
    <row r="233" spans="1:9" hidden="1" x14ac:dyDescent="0.25">
      <c r="A233" s="48"/>
      <c r="B233" s="48"/>
      <c r="C233" s="48"/>
      <c r="D233" s="47"/>
      <c r="E233" s="48"/>
      <c r="F233" s="44"/>
      <c r="G233" s="44"/>
      <c r="H233" s="44"/>
      <c r="I233" s="44"/>
    </row>
    <row r="234" spans="1:9" hidden="1" x14ac:dyDescent="0.25">
      <c r="A234" s="48"/>
      <c r="B234" s="48"/>
      <c r="C234" s="48"/>
      <c r="D234" s="47"/>
      <c r="E234" s="48"/>
      <c r="F234" s="44"/>
      <c r="G234" s="44"/>
      <c r="H234" s="44"/>
      <c r="I234" s="44"/>
    </row>
    <row r="235" spans="1:9" hidden="1" x14ac:dyDescent="0.25">
      <c r="A235" s="48"/>
      <c r="B235" s="48"/>
      <c r="C235" s="48"/>
      <c r="D235" s="47"/>
      <c r="E235" s="48"/>
      <c r="F235" s="44"/>
      <c r="G235" s="44"/>
      <c r="H235" s="44"/>
      <c r="I235" s="44"/>
    </row>
    <row r="236" spans="1:9" hidden="1" x14ac:dyDescent="0.25">
      <c r="A236" s="48"/>
      <c r="B236" s="48"/>
      <c r="C236" s="48"/>
      <c r="D236" s="47"/>
      <c r="E236" s="48"/>
      <c r="F236" s="44"/>
      <c r="G236" s="44"/>
      <c r="H236" s="44"/>
      <c r="I236" s="44"/>
    </row>
    <row r="237" spans="1:9" hidden="1" x14ac:dyDescent="0.25">
      <c r="A237" s="48"/>
      <c r="B237" s="48"/>
      <c r="C237" s="48"/>
      <c r="D237" s="47"/>
      <c r="E237" s="48"/>
      <c r="F237" s="44"/>
      <c r="G237" s="44"/>
      <c r="H237" s="44"/>
      <c r="I237" s="44"/>
    </row>
    <row r="238" spans="1:9" ht="13.8" hidden="1" thickBot="1" x14ac:dyDescent="0.3">
      <c r="A238" s="54"/>
      <c r="B238" s="54"/>
      <c r="C238" s="54"/>
      <c r="D238" s="44"/>
      <c r="E238" s="54"/>
      <c r="F238" s="44"/>
      <c r="G238" s="44"/>
      <c r="H238" s="44"/>
      <c r="I238" s="44"/>
    </row>
    <row r="239" spans="1:9" ht="27" hidden="1" thickTop="1" x14ac:dyDescent="0.25">
      <c r="A239" s="302" t="str">
        <f>CONCATENATE([1]List1!$A$40)</f>
        <v>soutěž</v>
      </c>
      <c r="B239" s="303"/>
      <c r="C239" s="55" t="str">
        <f>CONCATENATE([1]List1!$A$41)</f>
        <v>datum</v>
      </c>
      <c r="D239" s="50" t="str">
        <f>CONCATENATE([1]List1!$A$42)</f>
        <v>č. utkání</v>
      </c>
      <c r="E239" s="55" t="str">
        <f>CONCATENATE([1]List1!$A$43)</f>
        <v>hmotnost</v>
      </c>
      <c r="F239" s="50" t="str">
        <f>CONCATENATE([1]List1!$A$44)</f>
        <v>styl</v>
      </c>
      <c r="G239" s="50" t="str">
        <f>CONCATENATE([1]List1!$A$45)</f>
        <v>kolo</v>
      </c>
      <c r="H239" s="51" t="str">
        <f>CONCATENATE([1]List1!$A$46)</f>
        <v>finále</v>
      </c>
      <c r="I239" s="52" t="str">
        <f>CONCATENATE([1]List1!$A$47)</f>
        <v>žíněnka</v>
      </c>
    </row>
    <row r="240" spans="1:9" hidden="1" x14ac:dyDescent="0.25">
      <c r="A240" s="304" t="str">
        <f>CONCATENATE(A183)</f>
        <v>Brněnský dráček</v>
      </c>
      <c r="B240" s="305"/>
      <c r="C240" s="308" t="str">
        <f>CONCATENATE(C183)</f>
        <v xml:space="preserve"> 31.10.2020 </v>
      </c>
      <c r="D240" s="310">
        <f>'Čísla utkání'!C8</f>
        <v>2073</v>
      </c>
      <c r="E240" s="298" t="str">
        <f>CONCATENATE(E183)</f>
        <v>C28</v>
      </c>
      <c r="F240" s="296" t="str">
        <f>CONCATENATE(F183)</f>
        <v>zadej styl</v>
      </c>
      <c r="G240" s="310">
        <f>'Čísla utkání'!B8</f>
        <v>3</v>
      </c>
      <c r="H240" s="300"/>
      <c r="I240" s="318" t="str">
        <f>CONCATENATE(I183)</f>
        <v>2</v>
      </c>
    </row>
    <row r="241" spans="1:22" ht="13.8" hidden="1" thickBot="1" x14ac:dyDescent="0.3">
      <c r="A241" s="306"/>
      <c r="B241" s="307"/>
      <c r="C241" s="309"/>
      <c r="D241" s="311"/>
      <c r="E241" s="299"/>
      <c r="F241" s="297"/>
      <c r="G241" s="311"/>
      <c r="H241" s="301"/>
      <c r="I241" s="319"/>
    </row>
    <row r="242" spans="1:22" ht="14.4" hidden="1" thickTop="1" thickBot="1" x14ac:dyDescent="0.3">
      <c r="A242" s="54"/>
      <c r="B242" s="54"/>
      <c r="C242" s="54"/>
      <c r="D242" s="44"/>
      <c r="E242" s="54"/>
      <c r="F242" s="44"/>
      <c r="G242" s="44"/>
      <c r="H242" s="44"/>
      <c r="I242" s="44"/>
    </row>
    <row r="243" spans="1:22" ht="13.8" hidden="1" thickTop="1" x14ac:dyDescent="0.25">
      <c r="A243" s="274" t="str">
        <f>CONCATENATE([1]List1!$A$48)</f>
        <v>červený</v>
      </c>
      <c r="B243" s="275"/>
      <c r="C243" s="275"/>
      <c r="D243" s="276"/>
      <c r="E243" s="277"/>
      <c r="F243" s="278" t="str">
        <f>CONCATENATE([1]List1!$A$49)</f>
        <v>modrý</v>
      </c>
      <c r="G243" s="279"/>
      <c r="H243" s="279"/>
      <c r="I243" s="280"/>
    </row>
    <row r="244" spans="1:22" hidden="1" x14ac:dyDescent="0.25">
      <c r="A244" s="281" t="str">
        <f>CONCATENATE([1]List1!$A$50)</f>
        <v>jméno</v>
      </c>
      <c r="B244" s="282"/>
      <c r="C244" s="85" t="str">
        <f>CONCATENATE([1]List1!$A$51)</f>
        <v>oddíl</v>
      </c>
      <c r="D244" s="63" t="str">
        <f>CONCATENATE([1]List1!$A$52)</f>
        <v>los</v>
      </c>
      <c r="E244" s="277"/>
      <c r="F244" s="283" t="str">
        <f>CONCATENATE([1]List1!$A$50)</f>
        <v>jméno</v>
      </c>
      <c r="G244" s="284"/>
      <c r="H244" s="62" t="str">
        <f>CONCATENATE([1]List1!$A$51)</f>
        <v>oddíl</v>
      </c>
      <c r="I244" s="63" t="str">
        <f>CONCATENATE([1]List1!$A$52)</f>
        <v>los</v>
      </c>
      <c r="L244" s="66" t="s">
        <v>47</v>
      </c>
      <c r="M244" s="66" t="s">
        <v>48</v>
      </c>
      <c r="N244" s="66" t="s">
        <v>49</v>
      </c>
      <c r="O244" s="66" t="s">
        <v>50</v>
      </c>
      <c r="P244" s="66" t="s">
        <v>55</v>
      </c>
      <c r="Q244" s="66" t="s">
        <v>51</v>
      </c>
      <c r="R244" s="66" t="s">
        <v>52</v>
      </c>
      <c r="S244" s="66" t="s">
        <v>53</v>
      </c>
      <c r="T244" s="66" t="s">
        <v>54</v>
      </c>
      <c r="U244" s="66" t="s">
        <v>56</v>
      </c>
      <c r="V244" s="66"/>
    </row>
    <row r="245" spans="1:22" ht="12.75" hidden="1" customHeight="1" x14ac:dyDescent="0.25">
      <c r="A245" s="312" t="str">
        <f>IF(D245="","",(CONCATENATE(L245,M245,N245,O245,P245)))</f>
        <v/>
      </c>
      <c r="B245" s="313"/>
      <c r="C245" s="316" t="str">
        <f>IF(D245="","",(CONCATENATE(L246,M246,N246,O246,P246)))</f>
        <v/>
      </c>
      <c r="D245" s="291"/>
      <c r="E245" s="277"/>
      <c r="F245" s="312" t="str">
        <f>IF(I245="","",(CONCATENATE(Q245,R245,S245,T245,U245)))</f>
        <v/>
      </c>
      <c r="G245" s="313"/>
      <c r="H245" s="316" t="str">
        <f>IF(I245="","",(CONCATENATE(Q246,R246,S246,T246,U246)))</f>
        <v/>
      </c>
      <c r="I245" s="294"/>
      <c r="K245" t="s">
        <v>7</v>
      </c>
      <c r="L245">
        <f>IF($D245='Vážní listina'!$A$7,'Vážní listina'!$D$7,IF($D245='Vážní listina'!$A$8,'Vážní listina'!$D$8,IF($D245='Vážní listina'!$A$9,'Vážní listina'!$D$9,IF($D245='Vážní listina'!$A$10,'Vážní listina'!$D$10,IF($D245='Vážní listina'!$A$11,'Vážní listina'!$D$11,IF($D245='Vážní listina'!$A$12,'Vážní listina'!$D$12,""))))))</f>
        <v>0</v>
      </c>
      <c r="M245">
        <f>IF($D245='Vážní listina'!$A$13,'Vážní listina'!$D$13,IF($D245='Vážní listina'!$A$14,'Vážní listina'!$D$14,IF($D245='Vážní listina'!$A$15,'Vážní listina'!$D$15,IF($D245='Vážní listina'!$A$16,'Vážní listina'!$D$16,IF($D245='Vážní listina'!$A$17,'Vážní listina'!$D$17,IF($D245='Vážní listina'!$A$18,'Vážní listina'!$D$18,""))))))</f>
        <v>0</v>
      </c>
      <c r="N245">
        <f>IF($D245='Vážní listina'!$A$19,'Vážní listina'!$D$19,IF($D245='Vážní listina'!$A$20,'Vážní listina'!$D$20,IF($D245='Vážní listina'!$A$21,'Vážní listina'!$D$21,IF($D245='Vážní listina'!$A$22,'Vážní listina'!$D$22,IF($D245='Vážní listina'!$A$23,'Vážní listina'!$D$23,IF($D245='Vážní listina'!$A$24,'Vážní listina'!$D$24,""))))))</f>
        <v>0</v>
      </c>
      <c r="O245">
        <f>IF($D245='Vážní listina'!$A$25,'Vážní listina'!$D$25,IF($D245='Vážní listina'!$A$26,'Vážní listina'!$D$26,IF($D245='Vážní listina'!$A$27,'Vážní listina'!$D$27,IF($D245='Vážní listina'!$A$28,'Vážní listina'!$D$28,IF($D245='Vážní listina'!$A$29,'Vážní listina'!$D$29,IF($D245='Vážní listina'!$A$30,'Vážní listina'!$D$30,""))))))</f>
        <v>0</v>
      </c>
      <c r="P245">
        <f>IF($D245='Vážní listina'!$A$31,'Vážní listina'!$D$31,IF($D245='Vážní listina'!$A$32,'Vážní listina'!$D$32,IF($D245='Vážní listina'!$A$33,'Vážní listina'!$D$33,IF($D245='Vážní listina'!$A$34,'Vážní listina'!$D$34,""))))</f>
        <v>0</v>
      </c>
      <c r="Q245">
        <f>IF($I245='Vážní listina'!$A$7,'Vážní listina'!$D$7,IF($I245='Vážní listina'!$A$8,'Vážní listina'!$D$8,IF($I245='Vážní listina'!$A$9,'Vážní listina'!$D$9,IF($I245='Vážní listina'!$A$10,'Vážní listina'!$D$10,IF($I245='Vážní listina'!$A$11,'Vážní listina'!$D$11,IF($I245='Vážní listina'!$A$12,'Vážní listina'!$D$12,""))))))</f>
        <v>0</v>
      </c>
      <c r="R245">
        <f>IF($I245='Vážní listina'!$A$13,'Vážní listina'!$D$13,IF($I245='Vážní listina'!$A$14,'Vážní listina'!$D$14,IF($I245='Vážní listina'!$A$15,'Vážní listina'!$D$15,IF($I245='Vážní listina'!$A$16,'Vážní listina'!$D$16,IF($I245='Vážní listina'!$A$17,'Vážní listina'!$D$17,IF($I245='Vážní listina'!$A$18,'Vážní listina'!$D$18,""))))))</f>
        <v>0</v>
      </c>
      <c r="S245">
        <f>IF($I245='Vážní listina'!$A$19,'Vážní listina'!$D$19,IF($I245='Vážní listina'!$A$20,'Vážní listina'!$D$20,IF($I245='Vážní listina'!$A$21,'Vážní listina'!$D$21,IF($I245='Vážní listina'!$A$22,'Vážní listina'!$D$22,IF($I245='Vážní listina'!$A$23,'Vážní listina'!$D$23,IF($I245='Vážní listina'!$A$24,'Vážní listina'!$D$24,""))))))</f>
        <v>0</v>
      </c>
      <c r="T245">
        <f>IF($I245='Vážní listina'!$A$25,'Vážní listina'!$D$25,IF($I245='Vážní listina'!$A$26,'Vážní listina'!$D$26,IF($I245='Vážní listina'!$A$27,'Vážní listina'!$D$27,IF($I245='Vážní listina'!$A$28,'Vážní listina'!$D$28,IF($I245='Vážní listina'!$A$29,'Vážní listina'!$D$29,IF($I245='Vážní listina'!$A$30,'Vážní listina'!$D$30,""))))))</f>
        <v>0</v>
      </c>
      <c r="U245">
        <f>IF($I245='Vážní listina'!$A$31,'Vážní listina'!$D$31,IF($I245='Vážní listina'!$A$32,'Vážní listina'!$D$32,IF($I245='Vážní listina'!$A$33,'Vážní listina'!$D$33,IF($I245='Vážní listina'!$A$34,'Vážní listina'!$D$34,""))))</f>
        <v>0</v>
      </c>
    </row>
    <row r="246" spans="1:22" ht="13.5" hidden="1" customHeight="1" thickBot="1" x14ac:dyDescent="0.3">
      <c r="A246" s="314"/>
      <c r="B246" s="315"/>
      <c r="C246" s="317"/>
      <c r="D246" s="292"/>
      <c r="E246" s="277"/>
      <c r="F246" s="314"/>
      <c r="G246" s="315"/>
      <c r="H246" s="317"/>
      <c r="I246" s="295"/>
      <c r="K246" t="s">
        <v>2</v>
      </c>
      <c r="L246">
        <f>IF($D245='Vážní listina'!$A$7,'Vážní listina'!$E$7,IF($D245='Vážní listina'!$A$8,'Vážní listina'!$E$8,IF($D245='Vážní listina'!$A$9,'Vážní listina'!$E$9,IF($D245='Vážní listina'!$A$10,'Vážní listina'!$E$10,IF($D245='Vážní listina'!$A$11,'Vážní listina'!$E$11,IF($D245='Vážní listina'!$A$12,'Vážní listina'!$E$12,""))))))</f>
        <v>0</v>
      </c>
      <c r="M246">
        <f>IF($D245='Vážní listina'!$A$13,'Vážní listina'!$E$13,IF($D245='Vážní listina'!$A$14,'Vážní listina'!$E$14,IF($D245='Vážní listina'!$A$15,'Vážní listina'!$E$15,IF($D245='Vážní listina'!$A$16,'Vážní listina'!$E$16,IF($D245='Vážní listina'!$A$17,'Vážní listina'!$E$17,IF($D245='Vážní listina'!$A$18,'Vážní listina'!$E$18,""))))))</f>
        <v>0</v>
      </c>
      <c r="N246">
        <f>IF($D245='Vážní listina'!$A$19,'Vážní listina'!$E$19,IF($D245='Vážní listina'!$A$20,'Vážní listina'!$E$20,IF($D245='Vážní listina'!$A$21,'Vážní listina'!$E$21,IF($D245='Vážní listina'!$A$22,'Vážní listina'!$E$22,IF($D245='Vážní listina'!$A$23,'Vážní listina'!$E$23,IF($D245='Vážní listina'!$A$24,'Vážní listina'!$E$24,""))))))</f>
        <v>0</v>
      </c>
      <c r="O246">
        <f>IF($D245='Vážní listina'!$A$25,'Vážní listina'!$E$25,IF($D245='Vážní listina'!$A$26,'Vážní listina'!$E$26,IF($D245='Vážní listina'!$A$27,'Vážní listina'!$E$27,IF($D245='Vážní listina'!$A$28,'Vážní listina'!$E$28,IF($D245='Vážní listina'!$A$29,'Vážní listina'!$E$29,IF($D245='Vážní listina'!$A$30,'Vážní listina'!$E$30,""))))))</f>
        <v>0</v>
      </c>
      <c r="P246">
        <f>IF($D245='Vážní listina'!$A$31,'Vážní listina'!$E$31,IF($D245='Vážní listina'!$A$32,'Vážní listina'!$E$32,IF($D245='Vážní listina'!$A$33,'Vážní listina'!$E$33,IF($D245='Vážní listina'!$A$34,'Vážní listina'!$E$34,""))))</f>
        <v>0</v>
      </c>
      <c r="Q246">
        <f>IF($I245='Vážní listina'!$A$7,'Vážní listina'!$E$7,IF($I245='Vážní listina'!$A$8,'Vážní listina'!$E$8,IF($I245='Vážní listina'!$A$9,'Vážní listina'!$E$9,IF($I245='Vážní listina'!$A$10,'Vážní listina'!$E$10,IF($I245='Vážní listina'!$A$11,'Vážní listina'!$E$11,IF($I245='Vážní listina'!$A$12,'Vážní listina'!$E$12,""))))))</f>
        <v>0</v>
      </c>
      <c r="R246">
        <f>IF($I245='Vážní listina'!$A$13,'Vážní listina'!$E$13,IF($I245='Vážní listina'!$A$14,'Vážní listina'!$E$14,IF($I245='Vážní listina'!$A$15,'Vážní listina'!$E$15,IF($I245='Vážní listina'!$A$16,'Vážní listina'!$E$16,IF($I245='Vážní listina'!$A$17,'Vážní listina'!$E$17,IF($I245='Vážní listina'!$A$18,'Vážní listina'!$E$18,""))))))</f>
        <v>0</v>
      </c>
      <c r="S246">
        <f>IF($I245='Vážní listina'!$A$19,'Vážní listina'!$E$19,IF($I245='Vážní listina'!$A$20,'Vážní listina'!$E$20,IF($I245='Vážní listina'!$A$21,'Vážní listina'!$E$21,IF($I245='Vážní listina'!$A$22,'Vážní listina'!$E$22,IF($I245='Vážní listina'!$A$23,'Vážní listina'!$E$23,IF($I245='Vážní listina'!$A$24,'Vážní listina'!$E$24,""))))))</f>
        <v>0</v>
      </c>
      <c r="T246">
        <f>IF($I245='Vážní listina'!$A$25,'Vážní listina'!$E$25,IF($I245='Vážní listina'!$A$26,'Vážní listina'!$E$26,IF($I245='Vážní listina'!$A$27,'Vážní listina'!$E$27,IF($I245='Vážní listina'!$A$28,'Vážní listina'!$E$28,IF($I245='Vážní listina'!$A$29,'Vážní listina'!$E$29,IF($I245='Vážní listina'!$A$30,'Vážní listina'!$E$30,""))))))</f>
        <v>0</v>
      </c>
      <c r="U246">
        <f>IF($I245='Vážní listina'!$A$31,'Vážní listina'!$E$31,IF($I245='Vážní listina'!$A$32,'Vážní listina'!$E$32,IF($I245='Vážní listina'!$A$33,'Vážní listina'!$E$33,IF($I245='Vážní listina'!$A$34,'Vážní listina'!$E$34,""))))</f>
        <v>0</v>
      </c>
    </row>
    <row r="247" spans="1:22" ht="13.8" hidden="1" thickTop="1" x14ac:dyDescent="0.25">
      <c r="A247" s="86"/>
      <c r="B247" s="86"/>
      <c r="C247" s="86"/>
      <c r="D247" s="64"/>
      <c r="E247" s="61"/>
      <c r="F247" s="64"/>
      <c r="G247" s="64"/>
      <c r="H247" s="64"/>
      <c r="I247" s="64"/>
    </row>
    <row r="248" spans="1:22" s="46" customFormat="1" hidden="1" x14ac:dyDescent="0.25">
      <c r="A248" s="65"/>
      <c r="B248" s="65"/>
      <c r="C248" s="65"/>
      <c r="E248" s="65"/>
    </row>
    <row r="249" spans="1:22" s="46" customFormat="1" hidden="1" x14ac:dyDescent="0.25">
      <c r="A249" s="65"/>
      <c r="B249" s="65"/>
      <c r="C249" s="65"/>
      <c r="E249" s="65"/>
    </row>
    <row r="250" spans="1:22" s="46" customFormat="1" hidden="1" x14ac:dyDescent="0.25">
      <c r="A250" s="65"/>
      <c r="B250" s="65"/>
      <c r="C250" s="65"/>
      <c r="E250" s="65"/>
    </row>
    <row r="251" spans="1:22" s="46" customFormat="1" hidden="1" x14ac:dyDescent="0.25">
      <c r="A251" s="65"/>
      <c r="B251" s="65"/>
      <c r="C251" s="65"/>
      <c r="E251" s="65"/>
    </row>
    <row r="252" spans="1:22" s="46" customFormat="1" hidden="1" x14ac:dyDescent="0.25">
      <c r="A252" s="65"/>
      <c r="B252" s="65"/>
      <c r="C252" s="65"/>
      <c r="E252" s="65"/>
    </row>
    <row r="253" spans="1:22" s="46" customFormat="1" hidden="1" x14ac:dyDescent="0.25">
      <c r="A253" s="65"/>
      <c r="B253" s="65"/>
      <c r="C253" s="65"/>
      <c r="E253" s="65"/>
    </row>
    <row r="254" spans="1:22" s="46" customFormat="1" hidden="1" x14ac:dyDescent="0.25">
      <c r="A254" s="65"/>
      <c r="B254" s="65"/>
      <c r="C254" s="65"/>
      <c r="E254" s="65"/>
    </row>
    <row r="255" spans="1:22" s="46" customFormat="1" hidden="1" x14ac:dyDescent="0.25">
      <c r="A255" s="65"/>
      <c r="B255" s="65"/>
      <c r="C255" s="65"/>
      <c r="E255" s="65"/>
    </row>
    <row r="256" spans="1:22" s="46" customFormat="1" hidden="1" x14ac:dyDescent="0.25">
      <c r="A256" s="65"/>
      <c r="B256" s="65"/>
      <c r="C256" s="65"/>
      <c r="E256" s="65"/>
    </row>
    <row r="257" spans="1:5" s="46" customFormat="1" hidden="1" x14ac:dyDescent="0.25">
      <c r="A257" s="65"/>
      <c r="B257" s="65"/>
      <c r="C257" s="65"/>
      <c r="E257" s="65"/>
    </row>
    <row r="258" spans="1:5" s="46" customFormat="1" hidden="1" x14ac:dyDescent="0.25">
      <c r="A258" s="65"/>
      <c r="B258" s="65"/>
      <c r="C258" s="65"/>
      <c r="E258" s="65"/>
    </row>
    <row r="259" spans="1:5" s="46" customFormat="1" hidden="1" x14ac:dyDescent="0.25">
      <c r="A259" s="65"/>
      <c r="B259" s="65"/>
      <c r="C259" s="65"/>
      <c r="E259" s="65"/>
    </row>
    <row r="260" spans="1:5" s="46" customFormat="1" hidden="1" x14ac:dyDescent="0.25">
      <c r="A260" s="65"/>
      <c r="B260" s="65"/>
      <c r="C260" s="65"/>
      <c r="E260" s="65"/>
    </row>
    <row r="261" spans="1:5" s="46" customFormat="1" hidden="1" x14ac:dyDescent="0.25">
      <c r="A261" s="65"/>
      <c r="B261" s="65"/>
      <c r="C261" s="65"/>
      <c r="E261" s="65"/>
    </row>
    <row r="262" spans="1:5" s="46" customFormat="1" hidden="1" x14ac:dyDescent="0.25">
      <c r="A262" s="65"/>
      <c r="B262" s="65"/>
      <c r="C262" s="65"/>
      <c r="E262" s="65"/>
    </row>
    <row r="263" spans="1:5" s="46" customFormat="1" hidden="1" x14ac:dyDescent="0.25">
      <c r="A263" s="65"/>
      <c r="B263" s="65"/>
      <c r="C263" s="65"/>
      <c r="E263" s="65"/>
    </row>
    <row r="264" spans="1:5" s="46" customFormat="1" hidden="1" x14ac:dyDescent="0.25">
      <c r="A264" s="65"/>
      <c r="B264" s="65"/>
      <c r="C264" s="65"/>
      <c r="E264" s="65"/>
    </row>
    <row r="265" spans="1:5" s="46" customFormat="1" hidden="1" x14ac:dyDescent="0.25">
      <c r="A265" s="65"/>
      <c r="B265" s="65"/>
      <c r="C265" s="65"/>
      <c r="E265" s="65"/>
    </row>
    <row r="266" spans="1:5" s="46" customFormat="1" hidden="1" x14ac:dyDescent="0.25">
      <c r="A266" s="65"/>
      <c r="B266" s="65"/>
      <c r="C266" s="65"/>
      <c r="E266" s="65"/>
    </row>
    <row r="267" spans="1:5" s="46" customFormat="1" hidden="1" x14ac:dyDescent="0.25">
      <c r="A267" s="65"/>
      <c r="B267" s="65"/>
      <c r="C267" s="65"/>
      <c r="E267" s="65"/>
    </row>
    <row r="268" spans="1:5" s="46" customFormat="1" hidden="1" x14ac:dyDescent="0.25">
      <c r="A268" s="65"/>
      <c r="B268" s="65"/>
      <c r="C268" s="65"/>
      <c r="E268" s="65"/>
    </row>
    <row r="269" spans="1:5" s="46" customFormat="1" hidden="1" x14ac:dyDescent="0.25">
      <c r="A269" s="65"/>
      <c r="B269" s="65"/>
      <c r="C269" s="65"/>
      <c r="E269" s="65"/>
    </row>
    <row r="270" spans="1:5" s="46" customFormat="1" hidden="1" x14ac:dyDescent="0.25">
      <c r="A270" s="65"/>
      <c r="B270" s="65"/>
      <c r="C270" s="65"/>
      <c r="E270" s="65"/>
    </row>
    <row r="271" spans="1:5" s="46" customFormat="1" hidden="1" x14ac:dyDescent="0.25">
      <c r="A271" s="65"/>
      <c r="B271" s="65"/>
      <c r="C271" s="65"/>
      <c r="E271" s="65"/>
    </row>
    <row r="272" spans="1:5" s="46" customFormat="1" hidden="1" x14ac:dyDescent="0.25">
      <c r="A272" s="65"/>
      <c r="B272" s="65"/>
      <c r="C272" s="65"/>
      <c r="E272" s="65"/>
    </row>
    <row r="273" spans="1:9" s="46" customFormat="1" hidden="1" x14ac:dyDescent="0.25">
      <c r="A273" s="65"/>
      <c r="B273" s="65"/>
      <c r="C273" s="65"/>
      <c r="E273" s="65"/>
    </row>
    <row r="274" spans="1:9" s="46" customFormat="1" hidden="1" x14ac:dyDescent="0.25">
      <c r="A274" s="65"/>
      <c r="B274" s="65"/>
      <c r="C274" s="65"/>
      <c r="E274" s="65"/>
    </row>
    <row r="275" spans="1:9" s="46" customFormat="1" hidden="1" x14ac:dyDescent="0.25">
      <c r="A275" s="65"/>
      <c r="B275" s="65"/>
      <c r="C275" s="65"/>
      <c r="E275" s="65"/>
    </row>
    <row r="276" spans="1:9" s="46" customFormat="1" hidden="1" x14ac:dyDescent="0.25">
      <c r="A276" s="65"/>
      <c r="B276" s="65"/>
      <c r="C276" s="65"/>
      <c r="E276" s="65"/>
    </row>
    <row r="277" spans="1:9" s="46" customFormat="1" hidden="1" x14ac:dyDescent="0.25">
      <c r="A277" s="65"/>
      <c r="B277" s="65"/>
      <c r="C277" s="65"/>
      <c r="E277" s="65"/>
    </row>
    <row r="278" spans="1:9" s="46" customFormat="1" hidden="1" x14ac:dyDescent="0.25">
      <c r="A278" s="65"/>
      <c r="B278" s="65"/>
      <c r="C278" s="65"/>
      <c r="E278" s="65"/>
    </row>
    <row r="279" spans="1:9" s="46" customFormat="1" hidden="1" x14ac:dyDescent="0.25">
      <c r="A279" s="65"/>
      <c r="B279" s="65"/>
      <c r="C279" s="65"/>
      <c r="E279" s="65"/>
    </row>
    <row r="280" spans="1:9" s="46" customFormat="1" hidden="1" x14ac:dyDescent="0.25">
      <c r="A280" s="65"/>
      <c r="B280" s="65"/>
      <c r="C280" s="65"/>
      <c r="E280" s="65"/>
    </row>
    <row r="281" spans="1:9" s="46" customFormat="1" hidden="1" x14ac:dyDescent="0.25">
      <c r="A281" s="65"/>
      <c r="B281" s="65"/>
      <c r="C281" s="65"/>
      <c r="E281" s="65"/>
    </row>
    <row r="282" spans="1:9" s="46" customFormat="1" hidden="1" x14ac:dyDescent="0.25">
      <c r="A282" s="65"/>
      <c r="B282" s="65"/>
      <c r="C282" s="65"/>
      <c r="E282" s="65"/>
    </row>
    <row r="283" spans="1:9" s="46" customFormat="1" hidden="1" x14ac:dyDescent="0.25">
      <c r="A283" s="65"/>
      <c r="B283" s="65"/>
      <c r="C283" s="65"/>
      <c r="E283" s="65"/>
    </row>
    <row r="284" spans="1:9" s="46" customFormat="1" hidden="1" x14ac:dyDescent="0.25">
      <c r="A284" s="65"/>
      <c r="B284" s="65"/>
      <c r="C284" s="65"/>
      <c r="E284" s="65"/>
    </row>
    <row r="285" spans="1:9" s="46" customFormat="1" hidden="1" x14ac:dyDescent="0.25">
      <c r="A285" s="65"/>
      <c r="B285" s="65"/>
      <c r="C285" s="65"/>
      <c r="E285" s="65"/>
    </row>
    <row r="286" spans="1:9" ht="12.75" hidden="1" customHeight="1" x14ac:dyDescent="0.25">
      <c r="A286" s="293" t="str">
        <f>CONCATENATE(A229)</f>
        <v>Zápis hlasatele</v>
      </c>
      <c r="B286" s="293"/>
      <c r="C286" s="293"/>
      <c r="D286" s="293"/>
      <c r="E286" s="293"/>
      <c r="F286" s="293"/>
      <c r="G286" s="293"/>
      <c r="H286" s="293"/>
      <c r="I286" s="293"/>
    </row>
    <row r="287" spans="1:9" ht="12.75" hidden="1" customHeight="1" x14ac:dyDescent="0.25">
      <c r="A287" s="293"/>
      <c r="B287" s="293"/>
      <c r="C287" s="293"/>
      <c r="D287" s="293"/>
      <c r="E287" s="293"/>
      <c r="F287" s="293"/>
      <c r="G287" s="293"/>
      <c r="H287" s="293"/>
      <c r="I287" s="293"/>
    </row>
    <row r="288" spans="1:9" ht="12.75" hidden="1" customHeight="1" x14ac:dyDescent="0.25">
      <c r="A288" s="53"/>
      <c r="B288" s="53"/>
      <c r="C288" s="53"/>
      <c r="D288" s="49"/>
      <c r="E288" s="53"/>
      <c r="F288" s="49"/>
      <c r="G288" s="49"/>
      <c r="H288" s="49"/>
      <c r="I288" s="49"/>
    </row>
    <row r="289" spans="1:22" hidden="1" x14ac:dyDescent="0.25">
      <c r="A289" s="48"/>
      <c r="B289" s="48"/>
      <c r="C289" s="48"/>
      <c r="D289" s="47"/>
      <c r="E289" s="48"/>
      <c r="F289" s="44"/>
      <c r="G289" s="44"/>
      <c r="H289" s="44"/>
      <c r="I289" s="44"/>
    </row>
    <row r="290" spans="1:22" hidden="1" x14ac:dyDescent="0.25">
      <c r="A290" s="48"/>
      <c r="B290" s="48"/>
      <c r="C290" s="48"/>
      <c r="D290" s="47"/>
      <c r="E290" s="48"/>
      <c r="F290" s="44"/>
      <c r="G290" s="44"/>
      <c r="H290" s="44"/>
      <c r="I290" s="44"/>
    </row>
    <row r="291" spans="1:22" hidden="1" x14ac:dyDescent="0.25">
      <c r="A291" s="48"/>
      <c r="B291" s="48"/>
      <c r="C291" s="48"/>
      <c r="D291" s="47"/>
      <c r="E291" s="48"/>
      <c r="F291" s="44"/>
      <c r="G291" s="44"/>
      <c r="H291" s="44"/>
      <c r="I291" s="44"/>
    </row>
    <row r="292" spans="1:22" hidden="1" x14ac:dyDescent="0.25">
      <c r="A292" s="48"/>
      <c r="B292" s="48"/>
      <c r="C292" s="48"/>
      <c r="D292" s="47"/>
      <c r="E292" s="48"/>
      <c r="F292" s="44"/>
      <c r="G292" s="44"/>
      <c r="H292" s="44"/>
      <c r="I292" s="44"/>
    </row>
    <row r="293" spans="1:22" hidden="1" x14ac:dyDescent="0.25">
      <c r="A293" s="48"/>
      <c r="B293" s="48"/>
      <c r="C293" s="48"/>
      <c r="D293" s="47"/>
      <c r="E293" s="48"/>
      <c r="F293" s="44"/>
      <c r="G293" s="44"/>
      <c r="H293" s="44"/>
      <c r="I293" s="44"/>
    </row>
    <row r="294" spans="1:22" hidden="1" x14ac:dyDescent="0.25">
      <c r="A294" s="48"/>
      <c r="B294" s="48"/>
      <c r="C294" s="48"/>
      <c r="D294" s="47"/>
      <c r="E294" s="48"/>
      <c r="F294" s="44"/>
      <c r="G294" s="44"/>
      <c r="H294" s="44"/>
      <c r="I294" s="44"/>
    </row>
    <row r="295" spans="1:22" ht="13.8" hidden="1" thickBot="1" x14ac:dyDescent="0.3">
      <c r="A295" s="54"/>
      <c r="B295" s="54"/>
      <c r="C295" s="54"/>
      <c r="D295" s="44"/>
      <c r="E295" s="54"/>
      <c r="F295" s="44"/>
      <c r="G295" s="44"/>
      <c r="H295" s="44"/>
      <c r="I295" s="44"/>
    </row>
    <row r="296" spans="1:22" ht="27" hidden="1" thickTop="1" x14ac:dyDescent="0.25">
      <c r="A296" s="302" t="str">
        <f>CONCATENATE([1]List1!$A$40)</f>
        <v>soutěž</v>
      </c>
      <c r="B296" s="303"/>
      <c r="C296" s="55" t="str">
        <f>CONCATENATE([1]List1!$A$41)</f>
        <v>datum</v>
      </c>
      <c r="D296" s="50" t="str">
        <f>CONCATENATE([1]List1!$A$42)</f>
        <v>č. utkání</v>
      </c>
      <c r="E296" s="55" t="str">
        <f>CONCATENATE([1]List1!$A$43)</f>
        <v>hmotnost</v>
      </c>
      <c r="F296" s="50" t="str">
        <f>CONCATENATE([1]List1!$A$44)</f>
        <v>styl</v>
      </c>
      <c r="G296" s="50" t="str">
        <f>CONCATENATE([1]List1!$A$45)</f>
        <v>kolo</v>
      </c>
      <c r="H296" s="51" t="str">
        <f>CONCATENATE([1]List1!$A$46)</f>
        <v>finále</v>
      </c>
      <c r="I296" s="52" t="str">
        <f>CONCATENATE([1]List1!$A$47)</f>
        <v>žíněnka</v>
      </c>
    </row>
    <row r="297" spans="1:22" hidden="1" x14ac:dyDescent="0.25">
      <c r="A297" s="304" t="str">
        <f>CONCATENATE(A240)</f>
        <v>Brněnský dráček</v>
      </c>
      <c r="B297" s="305"/>
      <c r="C297" s="308" t="str">
        <f>CONCATENATE(C240)</f>
        <v xml:space="preserve"> 31.10.2020 </v>
      </c>
      <c r="D297" s="310">
        <f>D240+1</f>
        <v>2074</v>
      </c>
      <c r="E297" s="298" t="str">
        <f>CONCATENATE(E240)</f>
        <v>C28</v>
      </c>
      <c r="F297" s="296" t="str">
        <f>CONCATENATE(F240)</f>
        <v>zadej styl</v>
      </c>
      <c r="G297" s="296" t="str">
        <f>CONCATENATE(G240)</f>
        <v>3</v>
      </c>
      <c r="H297" s="300"/>
      <c r="I297" s="318" t="str">
        <f>CONCATENATE(I240)</f>
        <v>2</v>
      </c>
    </row>
    <row r="298" spans="1:22" ht="13.8" hidden="1" thickBot="1" x14ac:dyDescent="0.3">
      <c r="A298" s="306"/>
      <c r="B298" s="307"/>
      <c r="C298" s="309"/>
      <c r="D298" s="311"/>
      <c r="E298" s="299"/>
      <c r="F298" s="297"/>
      <c r="G298" s="297"/>
      <c r="H298" s="301"/>
      <c r="I298" s="319"/>
    </row>
    <row r="299" spans="1:22" ht="14.4" hidden="1" thickTop="1" thickBot="1" x14ac:dyDescent="0.3">
      <c r="A299" s="54"/>
      <c r="B299" s="54"/>
      <c r="C299" s="54"/>
      <c r="D299" s="44"/>
      <c r="E299" s="54"/>
      <c r="F299" s="44"/>
      <c r="G299" s="44"/>
      <c r="H299" s="44"/>
      <c r="I299" s="44"/>
    </row>
    <row r="300" spans="1:22" ht="13.8" hidden="1" thickTop="1" x14ac:dyDescent="0.25">
      <c r="A300" s="274" t="str">
        <f>CONCATENATE([1]List1!$A$48)</f>
        <v>červený</v>
      </c>
      <c r="B300" s="275"/>
      <c r="C300" s="275"/>
      <c r="D300" s="276"/>
      <c r="E300" s="277"/>
      <c r="F300" s="278" t="str">
        <f>CONCATENATE([1]List1!$A$49)</f>
        <v>modrý</v>
      </c>
      <c r="G300" s="279"/>
      <c r="H300" s="279"/>
      <c r="I300" s="280"/>
    </row>
    <row r="301" spans="1:22" hidden="1" x14ac:dyDescent="0.25">
      <c r="A301" s="281" t="str">
        <f>CONCATENATE([1]List1!$A$50)</f>
        <v>jméno</v>
      </c>
      <c r="B301" s="282"/>
      <c r="C301" s="85" t="str">
        <f>CONCATENATE([1]List1!$A$51)</f>
        <v>oddíl</v>
      </c>
      <c r="D301" s="63" t="str">
        <f>CONCATENATE([1]List1!$A$52)</f>
        <v>los</v>
      </c>
      <c r="E301" s="277"/>
      <c r="F301" s="283" t="str">
        <f>CONCATENATE([1]List1!$A$50)</f>
        <v>jméno</v>
      </c>
      <c r="G301" s="284"/>
      <c r="H301" s="62" t="str">
        <f>CONCATENATE([1]List1!$A$51)</f>
        <v>oddíl</v>
      </c>
      <c r="I301" s="63" t="str">
        <f>CONCATENATE([1]List1!$A$52)</f>
        <v>los</v>
      </c>
      <c r="L301" s="66" t="s">
        <v>47</v>
      </c>
      <c r="M301" s="66" t="s">
        <v>48</v>
      </c>
      <c r="N301" s="66" t="s">
        <v>49</v>
      </c>
      <c r="O301" s="66" t="s">
        <v>50</v>
      </c>
      <c r="P301" s="66" t="s">
        <v>55</v>
      </c>
      <c r="Q301" s="66" t="s">
        <v>51</v>
      </c>
      <c r="R301" s="66" t="s">
        <v>52</v>
      </c>
      <c r="S301" s="66" t="s">
        <v>53</v>
      </c>
      <c r="T301" s="66" t="s">
        <v>54</v>
      </c>
      <c r="U301" s="66" t="s">
        <v>56</v>
      </c>
      <c r="V301" s="66"/>
    </row>
    <row r="302" spans="1:22" ht="12.75" hidden="1" customHeight="1" x14ac:dyDescent="0.25">
      <c r="A302" s="312" t="str">
        <f>IF(D302="","",(CONCATENATE(L302,M302,N302,O302,P302)))</f>
        <v/>
      </c>
      <c r="B302" s="313"/>
      <c r="C302" s="316" t="str">
        <f>IF(D302="","",(CONCATENATE(L303,M303,N303,O303,P303)))</f>
        <v/>
      </c>
      <c r="D302" s="291"/>
      <c r="E302" s="277"/>
      <c r="F302" s="312" t="str">
        <f>IF(I302="","",(CONCATENATE(Q302,R302,S302,T302,U302)))</f>
        <v/>
      </c>
      <c r="G302" s="313"/>
      <c r="H302" s="316" t="str">
        <f>IF(I302="","",(CONCATENATE(Q303,R303,S303,T303,U303)))</f>
        <v/>
      </c>
      <c r="I302" s="294"/>
      <c r="K302" t="s">
        <v>7</v>
      </c>
      <c r="L302">
        <f>IF($D302='Vážní listina'!$A$7,'Vážní listina'!$D$7,IF($D302='Vážní listina'!$A$8,'Vážní listina'!$D$8,IF($D302='Vážní listina'!$A$9,'Vážní listina'!$D$9,IF($D302='Vážní listina'!$A$10,'Vážní listina'!$D$10,IF($D302='Vážní listina'!$A$11,'Vážní listina'!$D$11,IF($D302='Vážní listina'!$A$12,'Vážní listina'!$D$12,""))))))</f>
        <v>0</v>
      </c>
      <c r="M302">
        <f>IF($D302='Vážní listina'!$A$13,'Vážní listina'!$D$13,IF($D302='Vážní listina'!$A$14,'Vážní listina'!$D$14,IF($D302='Vážní listina'!$A$15,'Vážní listina'!$D$15,IF($D302='Vážní listina'!$A$16,'Vážní listina'!$D$16,IF($D302='Vážní listina'!$A$17,'Vážní listina'!$D$17,IF($D302='Vážní listina'!$A$18,'Vážní listina'!$D$18,""))))))</f>
        <v>0</v>
      </c>
      <c r="N302">
        <f>IF($D302='Vážní listina'!$A$19,'Vážní listina'!$D$19,IF($D302='Vážní listina'!$A$20,'Vážní listina'!$D$20,IF($D302='Vážní listina'!$A$21,'Vážní listina'!$D$21,IF($D302='Vážní listina'!$A$22,'Vážní listina'!$D$22,IF($D302='Vážní listina'!$A$23,'Vážní listina'!$D$23,IF($D302='Vážní listina'!$A$24,'Vážní listina'!$D$24,""))))))</f>
        <v>0</v>
      </c>
      <c r="O302">
        <f>IF($D302='Vážní listina'!$A$25,'Vážní listina'!$D$25,IF($D302='Vážní listina'!$A$26,'Vážní listina'!$D$26,IF($D302='Vážní listina'!$A$27,'Vážní listina'!$D$27,IF($D302='Vážní listina'!$A$28,'Vážní listina'!$D$28,IF($D302='Vážní listina'!$A$29,'Vážní listina'!$D$29,IF($D302='Vážní listina'!$A$30,'Vážní listina'!$D$30,""))))))</f>
        <v>0</v>
      </c>
      <c r="P302">
        <f>IF($D302='Vážní listina'!$A$31,'Vážní listina'!$D$31,IF($D302='Vážní listina'!$A$32,'Vážní listina'!$D$32,IF($D302='Vážní listina'!$A$33,'Vážní listina'!$D$33,IF($D302='Vážní listina'!$A$34,'Vážní listina'!$D$34,""))))</f>
        <v>0</v>
      </c>
      <c r="Q302">
        <f>IF($I302='Vážní listina'!$A$7,'Vážní listina'!$D$7,IF($I302='Vážní listina'!$A$8,'Vážní listina'!$D$8,IF($I302='Vážní listina'!$A$9,'Vážní listina'!$D$9,IF($I302='Vážní listina'!$A$10,'Vážní listina'!$D$10,IF($I302='Vážní listina'!$A$11,'Vážní listina'!$D$11,IF($I302='Vážní listina'!$A$12,'Vážní listina'!$D$12,""))))))</f>
        <v>0</v>
      </c>
      <c r="R302">
        <f>IF($I302='Vážní listina'!$A$13,'Vážní listina'!$D$13,IF($I302='Vážní listina'!$A$14,'Vážní listina'!$D$14,IF($I302='Vážní listina'!$A$15,'Vážní listina'!$D$15,IF($I302='Vážní listina'!$A$16,'Vážní listina'!$D$16,IF($I302='Vážní listina'!$A$17,'Vážní listina'!$D$17,IF($I302='Vážní listina'!$A$18,'Vážní listina'!$D$18,""))))))</f>
        <v>0</v>
      </c>
      <c r="S302">
        <f>IF($I302='Vážní listina'!$A$19,'Vážní listina'!$D$19,IF($I302='Vážní listina'!$A$20,'Vážní listina'!$D$20,IF($I302='Vážní listina'!$A$21,'Vážní listina'!$D$21,IF($I302='Vážní listina'!$A$22,'Vážní listina'!$D$22,IF($I302='Vážní listina'!$A$23,'Vážní listina'!$D$23,IF($I302='Vážní listina'!$A$24,'Vážní listina'!$D$24,""))))))</f>
        <v>0</v>
      </c>
      <c r="T302">
        <f>IF($I302='Vážní listina'!$A$25,'Vážní listina'!$D$25,IF($I302='Vážní listina'!$A$26,'Vážní listina'!$D$26,IF($I302='Vážní listina'!$A$27,'Vážní listina'!$D$27,IF($I302='Vážní listina'!$A$28,'Vážní listina'!$D$28,IF($I302='Vážní listina'!$A$29,'Vážní listina'!$D$29,IF($I302='Vážní listina'!$A$30,'Vážní listina'!$D$30,""))))))</f>
        <v>0</v>
      </c>
      <c r="U302">
        <f>IF($I302='Vážní listina'!$A$31,'Vážní listina'!$D$31,IF($I302='Vážní listina'!$A$32,'Vážní listina'!$D$32,IF($I302='Vážní listina'!$A$33,'Vážní listina'!$D$33,IF($I302='Vážní listina'!$A$34,'Vážní listina'!$D$34,""))))</f>
        <v>0</v>
      </c>
    </row>
    <row r="303" spans="1:22" ht="13.5" hidden="1" customHeight="1" thickBot="1" x14ac:dyDescent="0.3">
      <c r="A303" s="314"/>
      <c r="B303" s="315"/>
      <c r="C303" s="317"/>
      <c r="D303" s="292"/>
      <c r="E303" s="277"/>
      <c r="F303" s="314"/>
      <c r="G303" s="315"/>
      <c r="H303" s="317"/>
      <c r="I303" s="295"/>
      <c r="K303" t="s">
        <v>2</v>
      </c>
      <c r="L303">
        <f>IF($D302='Vážní listina'!$A$7,'Vážní listina'!$E$7,IF($D302='Vážní listina'!$A$8,'Vážní listina'!$E$8,IF($D302='Vážní listina'!$A$9,'Vážní listina'!$E$9,IF($D302='Vážní listina'!$A$10,'Vážní listina'!$E$10,IF($D302='Vážní listina'!$A$11,'Vážní listina'!$E$11,IF($D302='Vážní listina'!$A$12,'Vážní listina'!$E$12,""))))))</f>
        <v>0</v>
      </c>
      <c r="M303">
        <f>IF($D302='Vážní listina'!$A$13,'Vážní listina'!$E$13,IF($D302='Vážní listina'!$A$14,'Vážní listina'!$E$14,IF($D302='Vážní listina'!$A$15,'Vážní listina'!$E$15,IF($D302='Vážní listina'!$A$16,'Vážní listina'!$E$16,IF($D302='Vážní listina'!$A$17,'Vážní listina'!$E$17,IF($D302='Vážní listina'!$A$18,'Vážní listina'!$E$18,""))))))</f>
        <v>0</v>
      </c>
      <c r="N303">
        <f>IF($D302='Vážní listina'!$A$19,'Vážní listina'!$E$19,IF($D302='Vážní listina'!$A$20,'Vážní listina'!$E$20,IF($D302='Vážní listina'!$A$21,'Vážní listina'!$E$21,IF($D302='Vážní listina'!$A$22,'Vážní listina'!$E$22,IF($D302='Vážní listina'!$A$23,'Vážní listina'!$E$23,IF($D302='Vážní listina'!$A$24,'Vážní listina'!$E$24,""))))))</f>
        <v>0</v>
      </c>
      <c r="O303">
        <f>IF($D302='Vážní listina'!$A$25,'Vážní listina'!$E$25,IF($D302='Vážní listina'!$A$26,'Vážní listina'!$E$26,IF($D302='Vážní listina'!$A$27,'Vážní listina'!$E$27,IF($D302='Vážní listina'!$A$28,'Vážní listina'!$E$28,IF($D302='Vážní listina'!$A$29,'Vážní listina'!$E$29,IF($D302='Vážní listina'!$A$30,'Vážní listina'!$E$30,""))))))</f>
        <v>0</v>
      </c>
      <c r="P303">
        <f>IF($D302='Vážní listina'!$A$31,'Vážní listina'!$E$31,IF($D302='Vážní listina'!$A$32,'Vážní listina'!$E$32,IF($D302='Vážní listina'!$A$33,'Vážní listina'!$E$33,IF($D302='Vážní listina'!$A$34,'Vážní listina'!$E$34,""))))</f>
        <v>0</v>
      </c>
      <c r="Q303">
        <f>IF($I302='Vážní listina'!$A$7,'Vážní listina'!$E$7,IF($I302='Vážní listina'!$A$8,'Vážní listina'!$E$8,IF($I302='Vážní listina'!$A$9,'Vážní listina'!$E$9,IF($I302='Vážní listina'!$A$10,'Vážní listina'!$E$10,IF($I302='Vážní listina'!$A$11,'Vážní listina'!$E$11,IF($I302='Vážní listina'!$A$12,'Vážní listina'!$E$12,""))))))</f>
        <v>0</v>
      </c>
      <c r="R303">
        <f>IF($I302='Vážní listina'!$A$13,'Vážní listina'!$E$13,IF($I302='Vážní listina'!$A$14,'Vážní listina'!$E$14,IF($I302='Vážní listina'!$A$15,'Vážní listina'!$E$15,IF($I302='Vážní listina'!$A$16,'Vážní listina'!$E$16,IF($I302='Vážní listina'!$A$17,'Vážní listina'!$E$17,IF($I302='Vážní listina'!$A$18,'Vážní listina'!$E$18,""))))))</f>
        <v>0</v>
      </c>
      <c r="S303">
        <f>IF($I302='Vážní listina'!$A$19,'Vážní listina'!$E$19,IF($I302='Vážní listina'!$A$20,'Vážní listina'!$E$20,IF($I302='Vážní listina'!$A$21,'Vážní listina'!$E$21,IF($I302='Vážní listina'!$A$22,'Vážní listina'!$E$22,IF($I302='Vážní listina'!$A$23,'Vážní listina'!$E$23,IF($I302='Vážní listina'!$A$24,'Vážní listina'!$E$24,""))))))</f>
        <v>0</v>
      </c>
      <c r="T303">
        <f>IF($I302='Vážní listina'!$A$25,'Vážní listina'!$E$25,IF($I302='Vážní listina'!$A$26,'Vážní listina'!$E$26,IF($I302='Vážní listina'!$A$27,'Vážní listina'!$E$27,IF($I302='Vážní listina'!$A$28,'Vážní listina'!$E$28,IF($I302='Vážní listina'!$A$29,'Vážní listina'!$E$29,IF($I302='Vážní listina'!$A$30,'Vážní listina'!$E$30,""))))))</f>
        <v>0</v>
      </c>
      <c r="U303">
        <f>IF($I302='Vážní listina'!$A$31,'Vážní listina'!$E$31,IF($I302='Vážní listina'!$A$32,'Vážní listina'!$E$32,IF($I302='Vážní listina'!$A$33,'Vážní listina'!$E$33,IF($I302='Vážní listina'!$A$34,'Vážní listina'!$E$34,""))))</f>
        <v>0</v>
      </c>
    </row>
    <row r="304" spans="1:22" ht="13.8" hidden="1" thickTop="1" x14ac:dyDescent="0.25">
      <c r="A304" s="86"/>
      <c r="B304" s="86"/>
      <c r="C304" s="86"/>
      <c r="D304" s="64"/>
      <c r="E304" s="61"/>
      <c r="F304" s="64"/>
      <c r="G304" s="64"/>
      <c r="H304" s="64"/>
      <c r="I304" s="64"/>
    </row>
    <row r="305" spans="1:5" s="46" customFormat="1" hidden="1" x14ac:dyDescent="0.25">
      <c r="A305" s="65"/>
      <c r="B305" s="65"/>
      <c r="C305" s="65"/>
      <c r="E305" s="65"/>
    </row>
    <row r="306" spans="1:5" s="46" customFormat="1" hidden="1" x14ac:dyDescent="0.25">
      <c r="A306" s="65"/>
      <c r="B306" s="65"/>
      <c r="C306" s="65"/>
      <c r="E306" s="65"/>
    </row>
    <row r="307" spans="1:5" s="46" customFormat="1" hidden="1" x14ac:dyDescent="0.25">
      <c r="A307" s="65"/>
      <c r="B307" s="65"/>
      <c r="C307" s="65"/>
      <c r="E307" s="65"/>
    </row>
    <row r="308" spans="1:5" s="46" customFormat="1" hidden="1" x14ac:dyDescent="0.25">
      <c r="A308" s="65"/>
      <c r="B308" s="65"/>
      <c r="C308" s="65"/>
      <c r="E308" s="65"/>
    </row>
    <row r="309" spans="1:5" s="46" customFormat="1" hidden="1" x14ac:dyDescent="0.25">
      <c r="A309" s="65"/>
      <c r="B309" s="65"/>
      <c r="C309" s="65"/>
      <c r="E309" s="65"/>
    </row>
    <row r="310" spans="1:5" s="46" customFormat="1" hidden="1" x14ac:dyDescent="0.25">
      <c r="A310" s="65"/>
      <c r="B310" s="65"/>
      <c r="C310" s="65"/>
      <c r="E310" s="65"/>
    </row>
    <row r="311" spans="1:5" s="46" customFormat="1" hidden="1" x14ac:dyDescent="0.25">
      <c r="A311" s="65"/>
      <c r="B311" s="65"/>
      <c r="C311" s="65"/>
      <c r="E311" s="65"/>
    </row>
    <row r="312" spans="1:5" s="46" customFormat="1" hidden="1" x14ac:dyDescent="0.25">
      <c r="A312" s="65"/>
      <c r="B312" s="65"/>
      <c r="C312" s="65"/>
      <c r="E312" s="65"/>
    </row>
    <row r="313" spans="1:5" s="46" customFormat="1" hidden="1" x14ac:dyDescent="0.25">
      <c r="A313" s="65"/>
      <c r="B313" s="65"/>
      <c r="C313" s="65"/>
      <c r="E313" s="65"/>
    </row>
    <row r="314" spans="1:5" s="46" customFormat="1" hidden="1" x14ac:dyDescent="0.25">
      <c r="A314" s="65"/>
      <c r="B314" s="65"/>
      <c r="C314" s="65"/>
      <c r="E314" s="65"/>
    </row>
    <row r="315" spans="1:5" s="46" customFormat="1" hidden="1" x14ac:dyDescent="0.25">
      <c r="A315" s="65"/>
      <c r="B315" s="65"/>
      <c r="C315" s="65"/>
      <c r="E315" s="65"/>
    </row>
    <row r="316" spans="1:5" s="46" customFormat="1" hidden="1" x14ac:dyDescent="0.25">
      <c r="A316" s="65"/>
      <c r="B316" s="65"/>
      <c r="C316" s="65"/>
      <c r="E316" s="65"/>
    </row>
    <row r="317" spans="1:5" s="46" customFormat="1" hidden="1" x14ac:dyDescent="0.25">
      <c r="A317" s="65"/>
      <c r="B317" s="65"/>
      <c r="C317" s="65"/>
      <c r="E317" s="65"/>
    </row>
    <row r="318" spans="1:5" s="46" customFormat="1" hidden="1" x14ac:dyDescent="0.25">
      <c r="A318" s="65"/>
      <c r="B318" s="65"/>
      <c r="C318" s="65"/>
      <c r="E318" s="65"/>
    </row>
    <row r="319" spans="1:5" s="46" customFormat="1" hidden="1" x14ac:dyDescent="0.25">
      <c r="A319" s="65"/>
      <c r="B319" s="65"/>
      <c r="C319" s="65"/>
      <c r="E319" s="65"/>
    </row>
    <row r="320" spans="1:5" s="46" customFormat="1" hidden="1" x14ac:dyDescent="0.25">
      <c r="A320" s="65"/>
      <c r="B320" s="65"/>
      <c r="C320" s="65"/>
      <c r="E320" s="65"/>
    </row>
    <row r="321" spans="1:5" s="46" customFormat="1" hidden="1" x14ac:dyDescent="0.25">
      <c r="A321" s="65"/>
      <c r="B321" s="65"/>
      <c r="C321" s="65"/>
      <c r="E321" s="65"/>
    </row>
    <row r="322" spans="1:5" s="46" customFormat="1" hidden="1" x14ac:dyDescent="0.25">
      <c r="A322" s="65"/>
      <c r="B322" s="65"/>
      <c r="C322" s="65"/>
      <c r="E322" s="65"/>
    </row>
    <row r="323" spans="1:5" s="46" customFormat="1" hidden="1" x14ac:dyDescent="0.25">
      <c r="A323" s="65"/>
      <c r="B323" s="65"/>
      <c r="C323" s="65"/>
      <c r="E323" s="65"/>
    </row>
    <row r="324" spans="1:5" s="46" customFormat="1" hidden="1" x14ac:dyDescent="0.25">
      <c r="A324" s="65"/>
      <c r="B324" s="65"/>
      <c r="C324" s="65"/>
      <c r="E324" s="65"/>
    </row>
    <row r="325" spans="1:5" s="46" customFormat="1" hidden="1" x14ac:dyDescent="0.25">
      <c r="A325" s="65"/>
      <c r="B325" s="65"/>
      <c r="C325" s="65"/>
      <c r="E325" s="65"/>
    </row>
    <row r="326" spans="1:5" s="46" customFormat="1" hidden="1" x14ac:dyDescent="0.25">
      <c r="A326" s="65"/>
      <c r="B326" s="65"/>
      <c r="C326" s="65"/>
      <c r="E326" s="65"/>
    </row>
    <row r="327" spans="1:5" s="46" customFormat="1" hidden="1" x14ac:dyDescent="0.25">
      <c r="A327" s="65"/>
      <c r="B327" s="65"/>
      <c r="C327" s="65"/>
      <c r="E327" s="65"/>
    </row>
    <row r="328" spans="1:5" s="46" customFormat="1" hidden="1" x14ac:dyDescent="0.25">
      <c r="A328" s="65"/>
      <c r="B328" s="65"/>
      <c r="C328" s="65"/>
      <c r="E328" s="65"/>
    </row>
    <row r="329" spans="1:5" s="46" customFormat="1" hidden="1" x14ac:dyDescent="0.25">
      <c r="A329" s="65"/>
      <c r="B329" s="65"/>
      <c r="C329" s="65"/>
      <c r="E329" s="65"/>
    </row>
    <row r="330" spans="1:5" s="46" customFormat="1" hidden="1" x14ac:dyDescent="0.25">
      <c r="A330" s="65"/>
      <c r="B330" s="65"/>
      <c r="C330" s="65"/>
      <c r="E330" s="65"/>
    </row>
    <row r="331" spans="1:5" s="46" customFormat="1" hidden="1" x14ac:dyDescent="0.25">
      <c r="A331" s="65"/>
      <c r="B331" s="65"/>
      <c r="C331" s="65"/>
      <c r="E331" s="65"/>
    </row>
    <row r="332" spans="1:5" s="46" customFormat="1" hidden="1" x14ac:dyDescent="0.25">
      <c r="A332" s="65"/>
      <c r="B332" s="65"/>
      <c r="C332" s="65"/>
      <c r="E332" s="65"/>
    </row>
    <row r="333" spans="1:5" s="46" customFormat="1" hidden="1" x14ac:dyDescent="0.25">
      <c r="A333" s="65"/>
      <c r="B333" s="65"/>
      <c r="C333" s="65"/>
      <c r="E333" s="65"/>
    </row>
    <row r="334" spans="1:5" s="46" customFormat="1" hidden="1" x14ac:dyDescent="0.25">
      <c r="A334" s="65"/>
      <c r="B334" s="65"/>
      <c r="C334" s="65"/>
      <c r="E334" s="65"/>
    </row>
    <row r="335" spans="1:5" s="46" customFormat="1" hidden="1" x14ac:dyDescent="0.25">
      <c r="A335" s="65"/>
      <c r="B335" s="65"/>
      <c r="C335" s="65"/>
      <c r="E335" s="65"/>
    </row>
    <row r="336" spans="1:5" s="46" customFormat="1" hidden="1" x14ac:dyDescent="0.25">
      <c r="A336" s="65"/>
      <c r="B336" s="65"/>
      <c r="C336" s="65"/>
      <c r="E336" s="65"/>
    </row>
    <row r="337" spans="1:9" s="46" customFormat="1" hidden="1" x14ac:dyDescent="0.25">
      <c r="A337" s="65"/>
      <c r="B337" s="65"/>
      <c r="C337" s="65"/>
      <c r="E337" s="65"/>
    </row>
    <row r="338" spans="1:9" s="46" customFormat="1" hidden="1" x14ac:dyDescent="0.25">
      <c r="A338" s="65"/>
      <c r="B338" s="65"/>
      <c r="C338" s="65"/>
      <c r="E338" s="65"/>
    </row>
    <row r="339" spans="1:9" s="46" customFormat="1" hidden="1" x14ac:dyDescent="0.25">
      <c r="A339" s="65"/>
      <c r="B339" s="65"/>
      <c r="C339" s="65"/>
      <c r="E339" s="65"/>
    </row>
    <row r="340" spans="1:9" s="46" customFormat="1" hidden="1" x14ac:dyDescent="0.25">
      <c r="A340" s="65"/>
      <c r="B340" s="65"/>
      <c r="C340" s="65"/>
      <c r="E340" s="65"/>
    </row>
    <row r="341" spans="1:9" s="46" customFormat="1" hidden="1" x14ac:dyDescent="0.25">
      <c r="A341" s="65"/>
      <c r="B341" s="65"/>
      <c r="C341" s="65"/>
      <c r="E341" s="65"/>
    </row>
    <row r="342" spans="1:9" s="46" customFormat="1" hidden="1" x14ac:dyDescent="0.25">
      <c r="A342" s="65"/>
      <c r="B342" s="65"/>
      <c r="C342" s="65"/>
      <c r="E342" s="65"/>
    </row>
    <row r="343" spans="1:9" ht="12.75" hidden="1" customHeight="1" x14ac:dyDescent="0.25">
      <c r="A343" s="293" t="str">
        <f>CONCATENATE(A286)</f>
        <v>Zápis hlasatele</v>
      </c>
      <c r="B343" s="293"/>
      <c r="C343" s="293"/>
      <c r="D343" s="293"/>
      <c r="E343" s="293"/>
      <c r="F343" s="293"/>
      <c r="G343" s="293"/>
      <c r="H343" s="293"/>
      <c r="I343" s="293"/>
    </row>
    <row r="344" spans="1:9" ht="12.75" hidden="1" customHeight="1" x14ac:dyDescent="0.25">
      <c r="A344" s="293"/>
      <c r="B344" s="293"/>
      <c r="C344" s="293"/>
      <c r="D344" s="293"/>
      <c r="E344" s="293"/>
      <c r="F344" s="293"/>
      <c r="G344" s="293"/>
      <c r="H344" s="293"/>
      <c r="I344" s="293"/>
    </row>
    <row r="345" spans="1:9" ht="12.75" hidden="1" customHeight="1" x14ac:dyDescent="0.25">
      <c r="A345" s="53"/>
      <c r="B345" s="53"/>
      <c r="C345" s="53"/>
      <c r="D345" s="49"/>
      <c r="E345" s="53"/>
      <c r="F345" s="49"/>
      <c r="G345" s="49"/>
      <c r="H345" s="49"/>
      <c r="I345" s="49"/>
    </row>
    <row r="346" spans="1:9" hidden="1" x14ac:dyDescent="0.25">
      <c r="A346" s="48"/>
      <c r="B346" s="48"/>
      <c r="C346" s="48"/>
      <c r="D346" s="47"/>
      <c r="E346" s="48"/>
      <c r="F346" s="44"/>
      <c r="G346" s="44"/>
      <c r="H346" s="44"/>
      <c r="I346" s="44"/>
    </row>
    <row r="347" spans="1:9" hidden="1" x14ac:dyDescent="0.25">
      <c r="A347" s="48"/>
      <c r="B347" s="48"/>
      <c r="C347" s="48"/>
      <c r="D347" s="47"/>
      <c r="E347" s="48"/>
      <c r="F347" s="44"/>
      <c r="G347" s="44"/>
      <c r="H347" s="44"/>
      <c r="I347" s="44"/>
    </row>
    <row r="348" spans="1:9" hidden="1" x14ac:dyDescent="0.25">
      <c r="A348" s="48"/>
      <c r="B348" s="48"/>
      <c r="C348" s="48"/>
      <c r="D348" s="47"/>
      <c r="E348" s="48"/>
      <c r="F348" s="44"/>
      <c r="G348" s="44"/>
      <c r="H348" s="44"/>
      <c r="I348" s="44"/>
    </row>
    <row r="349" spans="1:9" hidden="1" x14ac:dyDescent="0.25">
      <c r="A349" s="48"/>
      <c r="B349" s="48"/>
      <c r="C349" s="48"/>
      <c r="D349" s="47"/>
      <c r="E349" s="48"/>
      <c r="F349" s="44"/>
      <c r="G349" s="44"/>
      <c r="H349" s="44"/>
      <c r="I349" s="44"/>
    </row>
    <row r="350" spans="1:9" hidden="1" x14ac:dyDescent="0.25">
      <c r="A350" s="48"/>
      <c r="B350" s="48"/>
      <c r="C350" s="48"/>
      <c r="D350" s="47"/>
      <c r="E350" s="48"/>
      <c r="F350" s="44"/>
      <c r="G350" s="44"/>
      <c r="H350" s="44"/>
      <c r="I350" s="44"/>
    </row>
    <row r="351" spans="1:9" hidden="1" x14ac:dyDescent="0.25">
      <c r="A351" s="48"/>
      <c r="B351" s="48"/>
      <c r="C351" s="48"/>
      <c r="D351" s="47"/>
      <c r="E351" s="48"/>
      <c r="F351" s="44"/>
      <c r="G351" s="44"/>
      <c r="H351" s="44"/>
      <c r="I351" s="44"/>
    </row>
    <row r="352" spans="1:9" ht="13.8" hidden="1" thickBot="1" x14ac:dyDescent="0.3">
      <c r="A352" s="54"/>
      <c r="B352" s="54"/>
      <c r="C352" s="54"/>
      <c r="D352" s="44"/>
      <c r="E352" s="54"/>
      <c r="F352" s="44"/>
      <c r="G352" s="44"/>
      <c r="H352" s="44"/>
      <c r="I352" s="44"/>
    </row>
    <row r="353" spans="1:22" ht="27" hidden="1" thickTop="1" x14ac:dyDescent="0.25">
      <c r="A353" s="302" t="str">
        <f>CONCATENATE([1]List1!$A$40)</f>
        <v>soutěž</v>
      </c>
      <c r="B353" s="303"/>
      <c r="C353" s="55" t="str">
        <f>CONCATENATE([1]List1!$A$41)</f>
        <v>datum</v>
      </c>
      <c r="D353" s="50" t="str">
        <f>CONCATENATE([1]List1!$A$42)</f>
        <v>č. utkání</v>
      </c>
      <c r="E353" s="55" t="str">
        <f>CONCATENATE([1]List1!$A$43)</f>
        <v>hmotnost</v>
      </c>
      <c r="F353" s="50" t="str">
        <f>CONCATENATE([1]List1!$A$44)</f>
        <v>styl</v>
      </c>
      <c r="G353" s="50" t="str">
        <f>CONCATENATE([1]List1!$A$45)</f>
        <v>kolo</v>
      </c>
      <c r="H353" s="51" t="str">
        <f>CONCATENATE([1]List1!$A$46)</f>
        <v>finále</v>
      </c>
      <c r="I353" s="52" t="str">
        <f>CONCATENATE([1]List1!$A$47)</f>
        <v>žíněnka</v>
      </c>
    </row>
    <row r="354" spans="1:22" hidden="1" x14ac:dyDescent="0.25">
      <c r="A354" s="304" t="str">
        <f>CONCATENATE(A297)</f>
        <v>Brněnský dráček</v>
      </c>
      <c r="B354" s="305"/>
      <c r="C354" s="308" t="str">
        <f>CONCATENATE(C297)</f>
        <v xml:space="preserve"> 31.10.2020 </v>
      </c>
      <c r="D354" s="310">
        <f>'Čísla utkání'!C9</f>
        <v>0</v>
      </c>
      <c r="E354" s="298" t="str">
        <f>CONCATENATE(E297)</f>
        <v>C28</v>
      </c>
      <c r="F354" s="296" t="str">
        <f>CONCATENATE(F297)</f>
        <v>zadej styl</v>
      </c>
      <c r="G354" s="310">
        <f>'Čísla utkání'!B9</f>
        <v>0</v>
      </c>
      <c r="H354" s="300"/>
      <c r="I354" s="318" t="str">
        <f>CONCATENATE(I297)</f>
        <v>2</v>
      </c>
    </row>
    <row r="355" spans="1:22" ht="13.8" hidden="1" thickBot="1" x14ac:dyDescent="0.3">
      <c r="A355" s="306"/>
      <c r="B355" s="307"/>
      <c r="C355" s="309"/>
      <c r="D355" s="311"/>
      <c r="E355" s="299"/>
      <c r="F355" s="297"/>
      <c r="G355" s="311"/>
      <c r="H355" s="301"/>
      <c r="I355" s="319"/>
    </row>
    <row r="356" spans="1:22" ht="14.4" hidden="1" thickTop="1" thickBot="1" x14ac:dyDescent="0.3">
      <c r="A356" s="54"/>
      <c r="B356" s="54"/>
      <c r="C356" s="54"/>
      <c r="D356" s="44"/>
      <c r="E356" s="54"/>
      <c r="F356" s="44"/>
      <c r="G356" s="44"/>
      <c r="H356" s="44"/>
      <c r="I356" s="44"/>
    </row>
    <row r="357" spans="1:22" ht="13.8" hidden="1" thickTop="1" x14ac:dyDescent="0.25">
      <c r="A357" s="274" t="str">
        <f>CONCATENATE([1]List1!$A$48)</f>
        <v>červený</v>
      </c>
      <c r="B357" s="275"/>
      <c r="C357" s="275"/>
      <c r="D357" s="276"/>
      <c r="E357" s="277"/>
      <c r="F357" s="278" t="str">
        <f>CONCATENATE([1]List1!$A$49)</f>
        <v>modrý</v>
      </c>
      <c r="G357" s="279"/>
      <c r="H357" s="279"/>
      <c r="I357" s="280"/>
    </row>
    <row r="358" spans="1:22" hidden="1" x14ac:dyDescent="0.25">
      <c r="A358" s="281" t="str">
        <f>CONCATENATE([1]List1!$A$50)</f>
        <v>jméno</v>
      </c>
      <c r="B358" s="282"/>
      <c r="C358" s="85" t="str">
        <f>CONCATENATE([1]List1!$A$51)</f>
        <v>oddíl</v>
      </c>
      <c r="D358" s="63" t="str">
        <f>CONCATENATE([1]List1!$A$52)</f>
        <v>los</v>
      </c>
      <c r="E358" s="277"/>
      <c r="F358" s="283" t="str">
        <f>CONCATENATE([1]List1!$A$50)</f>
        <v>jméno</v>
      </c>
      <c r="G358" s="284"/>
      <c r="H358" s="62" t="str">
        <f>CONCATENATE([1]List1!$A$51)</f>
        <v>oddíl</v>
      </c>
      <c r="I358" s="63" t="str">
        <f>CONCATENATE([1]List1!$A$52)</f>
        <v>los</v>
      </c>
      <c r="L358" s="66" t="s">
        <v>47</v>
      </c>
      <c r="M358" s="66" t="s">
        <v>48</v>
      </c>
      <c r="N358" s="66" t="s">
        <v>49</v>
      </c>
      <c r="O358" s="66" t="s">
        <v>50</v>
      </c>
      <c r="P358" s="66" t="s">
        <v>55</v>
      </c>
      <c r="Q358" s="66" t="s">
        <v>51</v>
      </c>
      <c r="R358" s="66" t="s">
        <v>52</v>
      </c>
      <c r="S358" s="66" t="s">
        <v>53</v>
      </c>
      <c r="T358" s="66" t="s">
        <v>54</v>
      </c>
      <c r="U358" s="66" t="s">
        <v>56</v>
      </c>
      <c r="V358" s="66"/>
    </row>
    <row r="359" spans="1:22" ht="12.75" hidden="1" customHeight="1" x14ac:dyDescent="0.25">
      <c r="A359" s="312" t="str">
        <f>IF(D359="","",(CONCATENATE(L359,M359,N359,O359,P359)))</f>
        <v>Kolenovský Albert</v>
      </c>
      <c r="B359" s="313"/>
      <c r="C359" s="316" t="str">
        <f>IF(D359="","",(CONCATENATE(L360,M360,N360,O360,P360)))</f>
        <v>TAK Hellas Brno</v>
      </c>
      <c r="D359" s="291">
        <v>3</v>
      </c>
      <c r="E359" s="277"/>
      <c r="F359" s="312" t="str">
        <f>IF(I359="","",(CONCATENATE(Q359,R359,S359,T359,U359)))</f>
        <v>Smejkal Simon</v>
      </c>
      <c r="G359" s="313"/>
      <c r="H359" s="316" t="str">
        <f>IF(I359="","",(CONCATENATE(Q360,R360,S360,T360,U360)))</f>
        <v>TAK Hellas Brno</v>
      </c>
      <c r="I359" s="294">
        <v>1</v>
      </c>
      <c r="K359" t="s">
        <v>7</v>
      </c>
      <c r="L359" t="str">
        <f>IF($D359='Vážní listina'!$A$7,'Vážní listina'!$D$7,IF($D359='Vážní listina'!$A$8,'Vážní listina'!$D$8,IF($D359='Vážní listina'!$A$9,'Vážní listina'!$D$9,IF($D359='Vážní listina'!$A$10,'Vážní listina'!$D$10,IF($D359='Vážní listina'!$A$11,'Vážní listina'!$D$11,IF($D359='Vážní listina'!$A$12,'Vážní listina'!$D$12,""))))))</f>
        <v>Kolenovský Albert</v>
      </c>
      <c r="M359" t="str">
        <f>IF($D359='Vážní listina'!$A$13,'Vážní listina'!$D$13,IF($D359='Vážní listina'!$A$14,'Vážní listina'!$D$14,IF($D359='Vážní listina'!$A$15,'Vážní listina'!$D$15,IF($D359='Vážní listina'!$A$16,'Vážní listina'!$D$16,IF($D359='Vážní listina'!$A$17,'Vážní listina'!$D$17,IF($D359='Vážní listina'!$A$18,'Vážní listina'!$D$18,""))))))</f>
        <v/>
      </c>
      <c r="N359" t="str">
        <f>IF($D359='Vážní listina'!$A$19,'Vážní listina'!$D$19,IF($D359='Vážní listina'!$A$20,'Vážní listina'!$D$20,IF($D359='Vážní listina'!$A$21,'Vážní listina'!$D$21,IF($D359='Vážní listina'!$A$22,'Vážní listina'!$D$22,IF($D359='Vážní listina'!$A$23,'Vážní listina'!$D$23,IF($D359='Vážní listina'!$A$24,'Vážní listina'!$D$24,""))))))</f>
        <v/>
      </c>
      <c r="O359" t="str">
        <f>IF($D359='Vážní listina'!$A$25,'Vážní listina'!$D$25,IF($D359='Vážní listina'!$A$26,'Vážní listina'!$D$26,IF($D359='Vážní listina'!$A$27,'Vážní listina'!$D$27,IF($D359='Vážní listina'!$A$28,'Vážní listina'!$D$28,IF($D359='Vážní listina'!$A$29,'Vážní listina'!$D$29,IF($D359='Vážní listina'!$A$30,'Vážní listina'!$D$30,""))))))</f>
        <v/>
      </c>
      <c r="P359" t="str">
        <f>IF($D359='Vážní listina'!$A$31,'Vážní listina'!$D$31,IF($D359='Vážní listina'!$A$32,'Vážní listina'!$D$32,IF($D359='Vážní listina'!$A$33,'Vážní listina'!$D$33,IF($D359='Vážní listina'!$A$34,'Vážní listina'!$D$34,""))))</f>
        <v/>
      </c>
      <c r="Q359" t="str">
        <f>IF($I359='Vážní listina'!$A$7,'Vážní listina'!$D$7,IF($I359='Vážní listina'!$A$8,'Vážní listina'!$D$8,IF($I359='Vážní listina'!$A$9,'Vážní listina'!$D$9,IF($I359='Vážní listina'!$A$10,'Vážní listina'!$D$10,IF($I359='Vážní listina'!$A$11,'Vážní listina'!$D$11,IF($I359='Vážní listina'!$A$12,'Vážní listina'!$D$12,""))))))</f>
        <v>Smejkal Simon</v>
      </c>
      <c r="R359" t="str">
        <f>IF($I359='Vážní listina'!$A$13,'Vážní listina'!$D$13,IF($I359='Vážní listina'!$A$14,'Vážní listina'!$D$14,IF($I359='Vážní listina'!$A$15,'Vážní listina'!$D$15,IF($I359='Vážní listina'!$A$16,'Vážní listina'!$D$16,IF($I359='Vážní listina'!$A$17,'Vážní listina'!$D$17,IF($I359='Vážní listina'!$A$18,'Vážní listina'!$D$18,""))))))</f>
        <v/>
      </c>
      <c r="S359" t="str">
        <f>IF($I359='Vážní listina'!$A$19,'Vážní listina'!$D$19,IF($I359='Vážní listina'!$A$20,'Vážní listina'!$D$20,IF($I359='Vážní listina'!$A$21,'Vážní listina'!$D$21,IF($I359='Vážní listina'!$A$22,'Vážní listina'!$D$22,IF($I359='Vážní listina'!$A$23,'Vážní listina'!$D$23,IF($I359='Vážní listina'!$A$24,'Vážní listina'!$D$24,""))))))</f>
        <v/>
      </c>
      <c r="T359" t="str">
        <f>IF($I359='Vážní listina'!$A$25,'Vážní listina'!$D$25,IF($I359='Vážní listina'!$A$26,'Vážní listina'!$D$26,IF($I359='Vážní listina'!$A$27,'Vážní listina'!$D$27,IF($I359='Vážní listina'!$A$28,'Vážní listina'!$D$28,IF($I359='Vážní listina'!$A$29,'Vážní listina'!$D$29,IF($I359='Vážní listina'!$A$30,'Vážní listina'!$D$30,""))))))</f>
        <v/>
      </c>
      <c r="U359" t="str">
        <f>IF($I359='Vážní listina'!$A$31,'Vážní listina'!$D$31,IF($I359='Vážní listina'!$A$32,'Vážní listina'!$D$32,IF($I359='Vážní listina'!$A$33,'Vážní listina'!$D$33,IF($I359='Vážní listina'!$A$34,'Vážní listina'!$D$34,""))))</f>
        <v/>
      </c>
    </row>
    <row r="360" spans="1:22" ht="13.5" hidden="1" customHeight="1" thickBot="1" x14ac:dyDescent="0.3">
      <c r="A360" s="314"/>
      <c r="B360" s="315"/>
      <c r="C360" s="317"/>
      <c r="D360" s="292"/>
      <c r="E360" s="277"/>
      <c r="F360" s="314"/>
      <c r="G360" s="315"/>
      <c r="H360" s="317"/>
      <c r="I360" s="295"/>
      <c r="K360" t="s">
        <v>2</v>
      </c>
      <c r="L360" t="str">
        <f>IF($D359='Vážní listina'!$A$7,'Vážní listina'!$E$7,IF($D359='Vážní listina'!$A$8,'Vážní listina'!$E$8,IF($D359='Vážní listina'!$A$9,'Vážní listina'!$E$9,IF($D359='Vážní listina'!$A$10,'Vážní listina'!$E$10,IF($D359='Vážní listina'!$A$11,'Vážní listina'!$E$11,IF($D359='Vážní listina'!$A$12,'Vážní listina'!$E$12,""))))))</f>
        <v>TAK Hellas Brno</v>
      </c>
      <c r="M360" t="str">
        <f>IF($D359='Vážní listina'!$A$13,'Vážní listina'!$E$13,IF($D359='Vážní listina'!$A$14,'Vážní listina'!$E$14,IF($D359='Vážní listina'!$A$15,'Vážní listina'!$E$15,IF($D359='Vážní listina'!$A$16,'Vážní listina'!$E$16,IF($D359='Vážní listina'!$A$17,'Vážní listina'!$E$17,IF($D359='Vážní listina'!$A$18,'Vážní listina'!$E$18,""))))))</f>
        <v/>
      </c>
      <c r="N360" t="str">
        <f>IF($D359='Vážní listina'!$A$19,'Vážní listina'!$E$19,IF($D359='Vážní listina'!$A$20,'Vážní listina'!$E$20,IF($D359='Vážní listina'!$A$21,'Vážní listina'!$E$21,IF($D359='Vážní listina'!$A$22,'Vážní listina'!$E$22,IF($D359='Vážní listina'!$A$23,'Vážní listina'!$E$23,IF($D359='Vážní listina'!$A$24,'Vážní listina'!$E$24,""))))))</f>
        <v/>
      </c>
      <c r="O360" t="str">
        <f>IF($D359='Vážní listina'!$A$25,'Vážní listina'!$E$25,IF($D359='Vážní listina'!$A$26,'Vážní listina'!$E$26,IF($D359='Vážní listina'!$A$27,'Vážní listina'!$E$27,IF($D359='Vážní listina'!$A$28,'Vážní listina'!$E$28,IF($D359='Vážní listina'!$A$29,'Vážní listina'!$E$29,IF($D359='Vážní listina'!$A$30,'Vážní listina'!$E$30,""))))))</f>
        <v/>
      </c>
      <c r="P360" t="str">
        <f>IF($D359='Vážní listina'!$A$31,'Vážní listina'!$E$31,IF($D359='Vážní listina'!$A$32,'Vážní listina'!$E$32,IF($D359='Vážní listina'!$A$33,'Vážní listina'!$E$33,IF($D359='Vážní listina'!$A$34,'Vážní listina'!$E$34,""))))</f>
        <v/>
      </c>
      <c r="Q360" t="str">
        <f>IF($I359='Vážní listina'!$A$7,'Vážní listina'!$E$7,IF($I359='Vážní listina'!$A$8,'Vážní listina'!$E$8,IF($I359='Vážní listina'!$A$9,'Vážní listina'!$E$9,IF($I359='Vážní listina'!$A$10,'Vážní listina'!$E$10,IF($I359='Vážní listina'!$A$11,'Vážní listina'!$E$11,IF($I359='Vážní listina'!$A$12,'Vážní listina'!$E$12,""))))))</f>
        <v>TAK Hellas Brno</v>
      </c>
      <c r="R360" t="str">
        <f>IF($I359='Vážní listina'!$A$13,'Vážní listina'!$E$13,IF($I359='Vážní listina'!$A$14,'Vážní listina'!$E$14,IF($I359='Vážní listina'!$A$15,'Vážní listina'!$E$15,IF($I359='Vážní listina'!$A$16,'Vážní listina'!$E$16,IF($I359='Vážní listina'!$A$17,'Vážní listina'!$E$17,IF($I359='Vážní listina'!$A$18,'Vážní listina'!$E$18,""))))))</f>
        <v/>
      </c>
      <c r="S360" t="str">
        <f>IF($I359='Vážní listina'!$A$19,'Vážní listina'!$E$19,IF($I359='Vážní listina'!$A$20,'Vážní listina'!$E$20,IF($I359='Vážní listina'!$A$21,'Vážní listina'!$E$21,IF($I359='Vážní listina'!$A$22,'Vážní listina'!$E$22,IF($I359='Vážní listina'!$A$23,'Vážní listina'!$E$23,IF($I359='Vážní listina'!$A$24,'Vážní listina'!$E$24,""))))))</f>
        <v/>
      </c>
      <c r="T360" t="str">
        <f>IF($I359='Vážní listina'!$A$25,'Vážní listina'!$E$25,IF($I359='Vážní listina'!$A$26,'Vážní listina'!$E$26,IF($I359='Vážní listina'!$A$27,'Vážní listina'!$E$27,IF($I359='Vážní listina'!$A$28,'Vážní listina'!$E$28,IF($I359='Vážní listina'!$A$29,'Vážní listina'!$E$29,IF($I359='Vážní listina'!$A$30,'Vážní listina'!$E$30,""))))))</f>
        <v/>
      </c>
      <c r="U360" t="str">
        <f>IF($I359='Vážní listina'!$A$31,'Vážní listina'!$E$31,IF($I359='Vážní listina'!$A$32,'Vážní listina'!$E$32,IF($I359='Vážní listina'!$A$33,'Vážní listina'!$E$33,IF($I359='Vážní listina'!$A$34,'Vážní listina'!$E$34,""))))</f>
        <v/>
      </c>
    </row>
    <row r="361" spans="1:22" ht="13.8" hidden="1" thickTop="1" x14ac:dyDescent="0.25">
      <c r="A361" s="86"/>
      <c r="B361" s="86"/>
      <c r="C361" s="86"/>
      <c r="D361" s="64"/>
      <c r="E361" s="61"/>
      <c r="F361" s="64"/>
      <c r="G361" s="64"/>
      <c r="H361" s="64"/>
      <c r="I361" s="64"/>
    </row>
    <row r="362" spans="1:22" s="46" customFormat="1" hidden="1" x14ac:dyDescent="0.25">
      <c r="A362" s="65"/>
      <c r="B362" s="65"/>
      <c r="C362" s="65"/>
      <c r="E362" s="65"/>
    </row>
    <row r="363" spans="1:22" s="46" customFormat="1" hidden="1" x14ac:dyDescent="0.25">
      <c r="A363" s="65"/>
      <c r="B363" s="65"/>
      <c r="C363" s="65"/>
      <c r="E363" s="65"/>
    </row>
    <row r="364" spans="1:22" s="46" customFormat="1" hidden="1" x14ac:dyDescent="0.25">
      <c r="A364" s="65"/>
      <c r="B364" s="65"/>
      <c r="C364" s="65"/>
      <c r="E364" s="65"/>
    </row>
    <row r="365" spans="1:22" s="46" customFormat="1" hidden="1" x14ac:dyDescent="0.25">
      <c r="A365" s="65"/>
      <c r="B365" s="65"/>
      <c r="C365" s="65"/>
      <c r="E365" s="65"/>
    </row>
    <row r="366" spans="1:22" s="46" customFormat="1" hidden="1" x14ac:dyDescent="0.25">
      <c r="A366" s="65"/>
      <c r="B366" s="65"/>
      <c r="C366" s="65"/>
      <c r="E366" s="65"/>
    </row>
    <row r="367" spans="1:22" s="46" customFormat="1" hidden="1" x14ac:dyDescent="0.25">
      <c r="A367" s="65"/>
      <c r="B367" s="65"/>
      <c r="C367" s="65"/>
      <c r="E367" s="65"/>
    </row>
    <row r="368" spans="1:22" s="46" customFormat="1" hidden="1" x14ac:dyDescent="0.25">
      <c r="A368" s="65"/>
      <c r="B368" s="65"/>
      <c r="C368" s="65"/>
      <c r="E368" s="65"/>
    </row>
    <row r="369" spans="1:5" s="46" customFormat="1" hidden="1" x14ac:dyDescent="0.25">
      <c r="A369" s="65"/>
      <c r="B369" s="65"/>
      <c r="C369" s="65"/>
      <c r="E369" s="65"/>
    </row>
    <row r="370" spans="1:5" s="46" customFormat="1" hidden="1" x14ac:dyDescent="0.25">
      <c r="A370" s="65"/>
      <c r="B370" s="65"/>
      <c r="C370" s="65"/>
      <c r="E370" s="65"/>
    </row>
    <row r="371" spans="1:5" s="46" customFormat="1" hidden="1" x14ac:dyDescent="0.25">
      <c r="A371" s="65"/>
      <c r="B371" s="65"/>
      <c r="C371" s="65"/>
      <c r="E371" s="65"/>
    </row>
    <row r="372" spans="1:5" s="46" customFormat="1" hidden="1" x14ac:dyDescent="0.25">
      <c r="A372" s="65"/>
      <c r="B372" s="65"/>
      <c r="C372" s="65"/>
      <c r="E372" s="65"/>
    </row>
    <row r="373" spans="1:5" s="46" customFormat="1" hidden="1" x14ac:dyDescent="0.25">
      <c r="A373" s="65"/>
      <c r="B373" s="65"/>
      <c r="C373" s="65"/>
      <c r="E373" s="65"/>
    </row>
    <row r="374" spans="1:5" s="46" customFormat="1" hidden="1" x14ac:dyDescent="0.25">
      <c r="A374" s="65"/>
      <c r="B374" s="65"/>
      <c r="C374" s="65"/>
      <c r="E374" s="65"/>
    </row>
    <row r="375" spans="1:5" s="46" customFormat="1" hidden="1" x14ac:dyDescent="0.25">
      <c r="A375" s="65"/>
      <c r="B375" s="65"/>
      <c r="C375" s="65"/>
      <c r="E375" s="65"/>
    </row>
    <row r="376" spans="1:5" s="46" customFormat="1" hidden="1" x14ac:dyDescent="0.25">
      <c r="A376" s="65"/>
      <c r="B376" s="65"/>
      <c r="C376" s="65"/>
      <c r="E376" s="65"/>
    </row>
    <row r="377" spans="1:5" s="46" customFormat="1" hidden="1" x14ac:dyDescent="0.25">
      <c r="A377" s="65"/>
      <c r="B377" s="65"/>
      <c r="C377" s="65"/>
      <c r="E377" s="65"/>
    </row>
    <row r="378" spans="1:5" s="46" customFormat="1" hidden="1" x14ac:dyDescent="0.25">
      <c r="A378" s="65"/>
      <c r="B378" s="65"/>
      <c r="C378" s="65"/>
      <c r="E378" s="65"/>
    </row>
    <row r="379" spans="1:5" s="46" customFormat="1" hidden="1" x14ac:dyDescent="0.25">
      <c r="A379" s="65"/>
      <c r="B379" s="65"/>
      <c r="C379" s="65"/>
      <c r="E379" s="65"/>
    </row>
    <row r="380" spans="1:5" s="46" customFormat="1" hidden="1" x14ac:dyDescent="0.25">
      <c r="A380" s="65"/>
      <c r="B380" s="65"/>
      <c r="C380" s="65"/>
      <c r="E380" s="65"/>
    </row>
    <row r="381" spans="1:5" s="46" customFormat="1" hidden="1" x14ac:dyDescent="0.25">
      <c r="A381" s="65"/>
      <c r="B381" s="65"/>
      <c r="C381" s="65"/>
      <c r="E381" s="65"/>
    </row>
    <row r="382" spans="1:5" s="46" customFormat="1" hidden="1" x14ac:dyDescent="0.25">
      <c r="A382" s="65"/>
      <c r="B382" s="65"/>
      <c r="C382" s="65"/>
      <c r="E382" s="65"/>
    </row>
    <row r="383" spans="1:5" s="46" customFormat="1" hidden="1" x14ac:dyDescent="0.25">
      <c r="A383" s="65"/>
      <c r="B383" s="65"/>
      <c r="C383" s="65"/>
      <c r="E383" s="65"/>
    </row>
    <row r="384" spans="1:5" s="46" customFormat="1" hidden="1" x14ac:dyDescent="0.25">
      <c r="A384" s="65"/>
      <c r="B384" s="65"/>
      <c r="C384" s="65"/>
      <c r="E384" s="65"/>
    </row>
    <row r="385" spans="1:9" s="46" customFormat="1" hidden="1" x14ac:dyDescent="0.25">
      <c r="A385" s="65"/>
      <c r="B385" s="65"/>
      <c r="C385" s="65"/>
      <c r="E385" s="65"/>
    </row>
    <row r="386" spans="1:9" s="46" customFormat="1" hidden="1" x14ac:dyDescent="0.25">
      <c r="A386" s="65"/>
      <c r="B386" s="65"/>
      <c r="C386" s="65"/>
      <c r="E386" s="65"/>
    </row>
    <row r="387" spans="1:9" s="46" customFormat="1" hidden="1" x14ac:dyDescent="0.25">
      <c r="A387" s="65"/>
      <c r="B387" s="65"/>
      <c r="C387" s="65"/>
      <c r="E387" s="65"/>
    </row>
    <row r="388" spans="1:9" s="46" customFormat="1" hidden="1" x14ac:dyDescent="0.25">
      <c r="A388" s="65"/>
      <c r="B388" s="65"/>
      <c r="C388" s="65"/>
      <c r="E388" s="65"/>
    </row>
    <row r="389" spans="1:9" s="46" customFormat="1" hidden="1" x14ac:dyDescent="0.25">
      <c r="A389" s="65"/>
      <c r="B389" s="65"/>
      <c r="C389" s="65"/>
      <c r="E389" s="65"/>
    </row>
    <row r="390" spans="1:9" s="46" customFormat="1" hidden="1" x14ac:dyDescent="0.25">
      <c r="A390" s="65"/>
      <c r="B390" s="65"/>
      <c r="C390" s="65"/>
      <c r="E390" s="65"/>
    </row>
    <row r="391" spans="1:9" s="46" customFormat="1" hidden="1" x14ac:dyDescent="0.25">
      <c r="A391" s="65"/>
      <c r="B391" s="65"/>
      <c r="C391" s="65"/>
      <c r="E391" s="65"/>
    </row>
    <row r="392" spans="1:9" s="46" customFormat="1" hidden="1" x14ac:dyDescent="0.25">
      <c r="A392" s="65"/>
      <c r="B392" s="65"/>
      <c r="C392" s="65"/>
      <c r="E392" s="65"/>
    </row>
    <row r="393" spans="1:9" s="46" customFormat="1" hidden="1" x14ac:dyDescent="0.25">
      <c r="A393" s="65"/>
      <c r="B393" s="65"/>
      <c r="C393" s="65"/>
      <c r="E393" s="65"/>
    </row>
    <row r="394" spans="1:9" s="46" customFormat="1" hidden="1" x14ac:dyDescent="0.25">
      <c r="A394" s="65"/>
      <c r="B394" s="65"/>
      <c r="C394" s="65"/>
      <c r="E394" s="65"/>
    </row>
    <row r="395" spans="1:9" s="46" customFormat="1" hidden="1" x14ac:dyDescent="0.25">
      <c r="A395" s="65"/>
      <c r="B395" s="65"/>
      <c r="C395" s="65"/>
      <c r="E395" s="65"/>
    </row>
    <row r="396" spans="1:9" s="46" customFormat="1" hidden="1" x14ac:dyDescent="0.25">
      <c r="A396" s="65"/>
      <c r="B396" s="65"/>
      <c r="C396" s="65"/>
      <c r="E396" s="65"/>
    </row>
    <row r="397" spans="1:9" s="46" customFormat="1" hidden="1" x14ac:dyDescent="0.25">
      <c r="A397" s="65"/>
      <c r="B397" s="65"/>
      <c r="C397" s="65"/>
      <c r="E397" s="65"/>
    </row>
    <row r="398" spans="1:9" s="46" customFormat="1" hidden="1" x14ac:dyDescent="0.25">
      <c r="A398" s="65"/>
      <c r="B398" s="65"/>
      <c r="C398" s="65"/>
      <c r="E398" s="65"/>
    </row>
    <row r="399" spans="1:9" s="46" customFormat="1" hidden="1" x14ac:dyDescent="0.25">
      <c r="A399" s="65"/>
      <c r="B399" s="65"/>
      <c r="C399" s="65"/>
      <c r="E399" s="65"/>
    </row>
    <row r="400" spans="1:9" ht="12.75" hidden="1" customHeight="1" x14ac:dyDescent="0.25">
      <c r="A400" s="293" t="str">
        <f>CONCATENATE(A343)</f>
        <v>Zápis hlasatele</v>
      </c>
      <c r="B400" s="293"/>
      <c r="C400" s="293"/>
      <c r="D400" s="293"/>
      <c r="E400" s="293"/>
      <c r="F400" s="293"/>
      <c r="G400" s="293"/>
      <c r="H400" s="293"/>
      <c r="I400" s="293"/>
    </row>
    <row r="401" spans="1:22" ht="12.75" hidden="1" customHeight="1" x14ac:dyDescent="0.25">
      <c r="A401" s="293"/>
      <c r="B401" s="293"/>
      <c r="C401" s="293"/>
      <c r="D401" s="293"/>
      <c r="E401" s="293"/>
      <c r="F401" s="293"/>
      <c r="G401" s="293"/>
      <c r="H401" s="293"/>
      <c r="I401" s="293"/>
    </row>
    <row r="402" spans="1:22" ht="12.75" hidden="1" customHeight="1" x14ac:dyDescent="0.25">
      <c r="A402" s="53"/>
      <c r="B402" s="53"/>
      <c r="C402" s="53"/>
      <c r="D402" s="49"/>
      <c r="E402" s="53"/>
      <c r="F402" s="49"/>
      <c r="G402" s="49"/>
      <c r="H402" s="49"/>
      <c r="I402" s="49"/>
    </row>
    <row r="403" spans="1:22" hidden="1" x14ac:dyDescent="0.25">
      <c r="A403" s="48"/>
      <c r="B403" s="48"/>
      <c r="C403" s="48"/>
      <c r="D403" s="47"/>
      <c r="E403" s="48"/>
      <c r="F403" s="44"/>
      <c r="G403" s="44"/>
      <c r="H403" s="44"/>
      <c r="I403" s="44"/>
    </row>
    <row r="404" spans="1:22" hidden="1" x14ac:dyDescent="0.25">
      <c r="A404" s="48"/>
      <c r="B404" s="48"/>
      <c r="C404" s="48"/>
      <c r="D404" s="47"/>
      <c r="E404" s="48"/>
      <c r="F404" s="44"/>
      <c r="G404" s="44"/>
      <c r="H404" s="44"/>
      <c r="I404" s="44"/>
    </row>
    <row r="405" spans="1:22" hidden="1" x14ac:dyDescent="0.25">
      <c r="A405" s="48"/>
      <c r="B405" s="48"/>
      <c r="C405" s="48"/>
      <c r="D405" s="47"/>
      <c r="E405" s="48"/>
      <c r="F405" s="44"/>
      <c r="G405" s="44"/>
      <c r="H405" s="44"/>
      <c r="I405" s="44"/>
    </row>
    <row r="406" spans="1:22" hidden="1" x14ac:dyDescent="0.25">
      <c r="A406" s="48"/>
      <c r="B406" s="48"/>
      <c r="C406" s="48"/>
      <c r="D406" s="47"/>
      <c r="E406" s="48"/>
      <c r="F406" s="44"/>
      <c r="G406" s="44"/>
      <c r="H406" s="44"/>
      <c r="I406" s="44"/>
    </row>
    <row r="407" spans="1:22" hidden="1" x14ac:dyDescent="0.25">
      <c r="A407" s="48"/>
      <c r="B407" s="48"/>
      <c r="C407" s="48"/>
      <c r="D407" s="47"/>
      <c r="E407" s="48"/>
      <c r="F407" s="44"/>
      <c r="G407" s="44"/>
      <c r="H407" s="44"/>
      <c r="I407" s="44"/>
    </row>
    <row r="408" spans="1:22" hidden="1" x14ac:dyDescent="0.25">
      <c r="A408" s="48"/>
      <c r="B408" s="48"/>
      <c r="C408" s="48"/>
      <c r="D408" s="47"/>
      <c r="E408" s="48"/>
      <c r="F408" s="44"/>
      <c r="G408" s="44"/>
      <c r="H408" s="44"/>
      <c r="I408" s="44"/>
    </row>
    <row r="409" spans="1:22" ht="13.8" hidden="1" thickBot="1" x14ac:dyDescent="0.3">
      <c r="A409" s="54"/>
      <c r="B409" s="54"/>
      <c r="C409" s="54"/>
      <c r="D409" s="44"/>
      <c r="E409" s="54"/>
      <c r="F409" s="44"/>
      <c r="G409" s="44"/>
      <c r="H409" s="44"/>
      <c r="I409" s="44"/>
    </row>
    <row r="410" spans="1:22" ht="27" hidden="1" thickTop="1" x14ac:dyDescent="0.25">
      <c r="A410" s="302" t="str">
        <f>CONCATENATE([1]List1!$A$40)</f>
        <v>soutěž</v>
      </c>
      <c r="B410" s="303"/>
      <c r="C410" s="55" t="str">
        <f>CONCATENATE([1]List1!$A$41)</f>
        <v>datum</v>
      </c>
      <c r="D410" s="50" t="str">
        <f>CONCATENATE([1]List1!$A$42)</f>
        <v>č. utkání</v>
      </c>
      <c r="E410" s="55" t="str">
        <f>CONCATENATE([1]List1!$A$43)</f>
        <v>hmotnost</v>
      </c>
      <c r="F410" s="50" t="str">
        <f>CONCATENATE([1]List1!$A$44)</f>
        <v>styl</v>
      </c>
      <c r="G410" s="50" t="str">
        <f>CONCATENATE([1]List1!$A$45)</f>
        <v>kolo</v>
      </c>
      <c r="H410" s="51" t="str">
        <f>CONCATENATE([1]List1!$A$46)</f>
        <v>finále</v>
      </c>
      <c r="I410" s="52" t="str">
        <f>CONCATENATE([1]List1!$A$47)</f>
        <v>žíněnka</v>
      </c>
    </row>
    <row r="411" spans="1:22" hidden="1" x14ac:dyDescent="0.25">
      <c r="A411" s="304" t="str">
        <f>CONCATENATE(A354)</f>
        <v>Brněnský dráček</v>
      </c>
      <c r="B411" s="305"/>
      <c r="C411" s="308" t="str">
        <f>CONCATENATE(C354)</f>
        <v xml:space="preserve"> 31.10.2020 </v>
      </c>
      <c r="D411" s="310">
        <f>D354+1</f>
        <v>1</v>
      </c>
      <c r="E411" s="298" t="str">
        <f>CONCATENATE(E354)</f>
        <v>C28</v>
      </c>
      <c r="F411" s="296" t="str">
        <f>CONCATENATE(F354)</f>
        <v>zadej styl</v>
      </c>
      <c r="G411" s="296" t="str">
        <f>CONCATENATE(G354)</f>
        <v>0</v>
      </c>
      <c r="H411" s="300"/>
      <c r="I411" s="318" t="str">
        <f>CONCATENATE(I354)</f>
        <v>2</v>
      </c>
    </row>
    <row r="412" spans="1:22" ht="13.8" hidden="1" thickBot="1" x14ac:dyDescent="0.3">
      <c r="A412" s="306"/>
      <c r="B412" s="307"/>
      <c r="C412" s="309"/>
      <c r="D412" s="311"/>
      <c r="E412" s="299"/>
      <c r="F412" s="297"/>
      <c r="G412" s="297"/>
      <c r="H412" s="301"/>
      <c r="I412" s="319"/>
    </row>
    <row r="413" spans="1:22" ht="15" hidden="1" customHeight="1" thickTop="1" thickBot="1" x14ac:dyDescent="0.3">
      <c r="A413" s="54"/>
      <c r="B413" s="54"/>
      <c r="C413" s="54"/>
      <c r="D413" s="44"/>
      <c r="E413" s="54"/>
      <c r="F413" s="44"/>
      <c r="G413" s="44"/>
      <c r="H413" s="44"/>
      <c r="I413" s="44"/>
    </row>
    <row r="414" spans="1:22" ht="13.8" hidden="1" thickTop="1" x14ac:dyDescent="0.25">
      <c r="A414" s="274" t="str">
        <f>CONCATENATE([1]List1!$A$48)</f>
        <v>červený</v>
      </c>
      <c r="B414" s="275"/>
      <c r="C414" s="275"/>
      <c r="D414" s="276"/>
      <c r="E414" s="277"/>
      <c r="F414" s="278" t="str">
        <f>CONCATENATE([1]List1!$A$49)</f>
        <v>modrý</v>
      </c>
      <c r="G414" s="279"/>
      <c r="H414" s="279"/>
      <c r="I414" s="280"/>
    </row>
    <row r="415" spans="1:22" hidden="1" x14ac:dyDescent="0.25">
      <c r="A415" s="281" t="str">
        <f>CONCATENATE([1]List1!$A$50)</f>
        <v>jméno</v>
      </c>
      <c r="B415" s="282"/>
      <c r="C415" s="85" t="str">
        <f>CONCATENATE([1]List1!$A$51)</f>
        <v>oddíl</v>
      </c>
      <c r="D415" s="63" t="str">
        <f>CONCATENATE([1]List1!$A$52)</f>
        <v>los</v>
      </c>
      <c r="E415" s="277"/>
      <c r="F415" s="283" t="str">
        <f>CONCATENATE([1]List1!$A$50)</f>
        <v>jméno</v>
      </c>
      <c r="G415" s="284"/>
      <c r="H415" s="62" t="str">
        <f>CONCATENATE([1]List1!$A$51)</f>
        <v>oddíl</v>
      </c>
      <c r="I415" s="63" t="str">
        <f>CONCATENATE([1]List1!$A$52)</f>
        <v>los</v>
      </c>
      <c r="L415" s="66" t="s">
        <v>47</v>
      </c>
      <c r="M415" s="66" t="s">
        <v>48</v>
      </c>
      <c r="N415" s="66" t="s">
        <v>49</v>
      </c>
      <c r="O415" s="66" t="s">
        <v>50</v>
      </c>
      <c r="P415" s="66" t="s">
        <v>55</v>
      </c>
      <c r="Q415" s="66" t="s">
        <v>51</v>
      </c>
      <c r="R415" s="66" t="s">
        <v>52</v>
      </c>
      <c r="S415" s="66" t="s">
        <v>53</v>
      </c>
      <c r="T415" s="66" t="s">
        <v>54</v>
      </c>
      <c r="U415" s="66" t="s">
        <v>56</v>
      </c>
      <c r="V415" s="66"/>
    </row>
    <row r="416" spans="1:22" hidden="1" x14ac:dyDescent="0.25">
      <c r="A416" s="312" t="str">
        <f>IF(D416="","",(CONCATENATE(L416,M416,N416,O416,P416)))</f>
        <v/>
      </c>
      <c r="B416" s="313"/>
      <c r="C416" s="316" t="str">
        <f>IF(D416="","",(CONCATENATE(L417,M417,N417,O417,P417)))</f>
        <v/>
      </c>
      <c r="D416" s="291">
        <v>4</v>
      </c>
      <c r="E416" s="277"/>
      <c r="F416" s="312" t="str">
        <f>IF(I416="","",(CONCATENATE(Q416,R416,S416,T416,U416)))</f>
        <v/>
      </c>
      <c r="G416" s="313"/>
      <c r="H416" s="316" t="str">
        <f>IF(I416="","",(CONCATENATE(Q417,R417,S417,T417,U417)))</f>
        <v/>
      </c>
      <c r="I416" s="294">
        <v>5</v>
      </c>
      <c r="K416" t="s">
        <v>7</v>
      </c>
      <c r="L416" t="str">
        <f>IF($D416='Vážní listina'!$A$7,'Vážní listina'!$D$7,IF($D416='Vážní listina'!$A$8,'Vážní listina'!$D$8,IF($D416='Vážní listina'!$A$9,'Vážní listina'!$D$9,IF($D416='Vážní listina'!$A$10,'Vážní listina'!$D$10,IF($D416='Vážní listina'!$A$11,'Vážní listina'!$D$11,IF($D416='Vážní listina'!$A$12,'Vážní listina'!$D$12,""))))))</f>
        <v/>
      </c>
      <c r="M416" t="str">
        <f>IF($D416='Vážní listina'!$A$13,'Vážní listina'!$D$13,IF($D416='Vážní listina'!$A$14,'Vážní listina'!$D$14,IF($D416='Vážní listina'!$A$15,'Vážní listina'!$D$15,IF($D416='Vážní listina'!$A$16,'Vážní listina'!$D$16,IF($D416='Vážní listina'!$A$17,'Vážní listina'!$D$17,IF($D416='Vážní listina'!$A$18,'Vážní listina'!$D$18,""))))))</f>
        <v/>
      </c>
      <c r="N416" t="str">
        <f>IF($D416='Vážní listina'!$A$19,'Vážní listina'!$D$19,IF($D416='Vážní listina'!$A$20,'Vážní listina'!$D$20,IF($D416='Vážní listina'!$A$21,'Vážní listina'!$D$21,IF($D416='Vážní listina'!$A$22,'Vážní listina'!$D$22,IF($D416='Vážní listina'!$A$23,'Vážní listina'!$D$23,IF($D416='Vážní listina'!$A$24,'Vážní listina'!$D$24,""))))))</f>
        <v/>
      </c>
      <c r="O416" t="str">
        <f>IF($D416='Vážní listina'!$A$25,'Vážní listina'!$D$25,IF($D416='Vážní listina'!$A$26,'Vážní listina'!$D$26,IF($D416='Vážní listina'!$A$27,'Vážní listina'!$D$27,IF($D416='Vážní listina'!$A$28,'Vážní listina'!$D$28,IF($D416='Vážní listina'!$A$29,'Vážní listina'!$D$29,IF($D416='Vážní listina'!$A$30,'Vážní listina'!$D$30,""))))))</f>
        <v/>
      </c>
      <c r="P416" t="str">
        <f>IF($D416='Vážní listina'!$A$31,'Vážní listina'!$D$31,IF($D416='Vážní listina'!$A$32,'Vážní listina'!$D$32,IF($D416='Vážní listina'!$A$33,'Vážní listina'!$D$33,IF($D416='Vážní listina'!$A$34,'Vážní listina'!$D$34,""))))</f>
        <v/>
      </c>
      <c r="Q416" t="str">
        <f>IF($I416='Vážní listina'!$A$7,'Vážní listina'!$D$7,IF($I416='Vážní listina'!$A$8,'Vážní listina'!$D$8,IF($I416='Vážní listina'!$A$9,'Vážní listina'!$D$9,IF($I416='Vážní listina'!$A$10,'Vážní listina'!$D$10,IF($I416='Vážní listina'!$A$11,'Vážní listina'!$D$11,IF($I416='Vážní listina'!$A$12,'Vážní listina'!$D$12,""))))))</f>
        <v/>
      </c>
      <c r="R416" t="str">
        <f>IF($I416='Vážní listina'!$A$13,'Vážní listina'!$D$13,IF($I416='Vážní listina'!$A$14,'Vážní listina'!$D$14,IF($I416='Vážní listina'!$A$15,'Vážní listina'!$D$15,IF($I416='Vážní listina'!$A$16,'Vážní listina'!$D$16,IF($I416='Vážní listina'!$A$17,'Vážní listina'!$D$17,IF($I416='Vážní listina'!$A$18,'Vážní listina'!$D$18,""))))))</f>
        <v/>
      </c>
      <c r="S416" t="str">
        <f>IF($I416='Vážní listina'!$A$19,'Vážní listina'!$D$19,IF($I416='Vážní listina'!$A$20,'Vážní listina'!$D$20,IF($I416='Vážní listina'!$A$21,'Vážní listina'!$D$21,IF($I416='Vážní listina'!$A$22,'Vážní listina'!$D$22,IF($I416='Vážní listina'!$A$23,'Vážní listina'!$D$23,IF($I416='Vážní listina'!$A$24,'Vážní listina'!$D$24,""))))))</f>
        <v/>
      </c>
      <c r="T416" t="str">
        <f>IF($I416='Vážní listina'!$A$25,'Vážní listina'!$D$25,IF($I416='Vážní listina'!$A$26,'Vážní listina'!$D$26,IF($I416='Vážní listina'!$A$27,'Vážní listina'!$D$27,IF($I416='Vážní listina'!$A$28,'Vážní listina'!$D$28,IF($I416='Vážní listina'!$A$29,'Vážní listina'!$D$29,IF($I416='Vážní listina'!$A$30,'Vážní listina'!$D$30,""))))))</f>
        <v/>
      </c>
      <c r="U416" t="str">
        <f>IF($I416='Vážní listina'!$A$31,'Vážní listina'!$D$31,IF($I416='Vážní listina'!$A$32,'Vážní listina'!$D$32,IF($I416='Vážní listina'!$A$33,'Vážní listina'!$D$33,IF($I416='Vážní listina'!$A$34,'Vážní listina'!$D$34,""))))</f>
        <v/>
      </c>
    </row>
    <row r="417" spans="1:21" ht="13.8" hidden="1" thickBot="1" x14ac:dyDescent="0.3">
      <c r="A417" s="314"/>
      <c r="B417" s="315"/>
      <c r="C417" s="317"/>
      <c r="D417" s="292"/>
      <c r="E417" s="277"/>
      <c r="F417" s="314"/>
      <c r="G417" s="315"/>
      <c r="H417" s="317"/>
      <c r="I417" s="295"/>
      <c r="K417" t="s">
        <v>2</v>
      </c>
      <c r="L417" t="str">
        <f>IF($D416='Vážní listina'!$A$7,'Vážní listina'!$E$7,IF($D416='Vážní listina'!$A$8,'Vážní listina'!$E$8,IF($D416='Vážní listina'!$A$9,'Vážní listina'!$E$9,IF($D416='Vážní listina'!$A$10,'Vážní listina'!$E$10,IF($D416='Vážní listina'!$A$11,'Vážní listina'!$E$11,IF($D416='Vážní listina'!$A$12,'Vážní listina'!$E$12,""))))))</f>
        <v/>
      </c>
      <c r="M417" t="str">
        <f>IF($D416='Vážní listina'!$A$13,'Vážní listina'!$E$13,IF($D416='Vážní listina'!$A$14,'Vážní listina'!$E$14,IF($D416='Vážní listina'!$A$15,'Vážní listina'!$E$15,IF($D416='Vážní listina'!$A$16,'Vážní listina'!$E$16,IF($D416='Vážní listina'!$A$17,'Vážní listina'!$E$17,IF($D416='Vážní listina'!$A$18,'Vážní listina'!$E$18,""))))))</f>
        <v/>
      </c>
      <c r="N417" t="str">
        <f>IF($D416='Vážní listina'!$A$19,'Vážní listina'!$E$19,IF($D416='Vážní listina'!$A$20,'Vážní listina'!$E$20,IF($D416='Vážní listina'!$A$21,'Vážní listina'!$E$21,IF($D416='Vážní listina'!$A$22,'Vážní listina'!$E$22,IF($D416='Vážní listina'!$A$23,'Vážní listina'!$E$23,IF($D416='Vážní listina'!$A$24,'Vážní listina'!$E$24,""))))))</f>
        <v/>
      </c>
      <c r="O417" t="str">
        <f>IF($D416='Vážní listina'!$A$25,'Vážní listina'!$E$25,IF($D416='Vážní listina'!$A$26,'Vážní listina'!$E$26,IF($D416='Vážní listina'!$A$27,'Vážní listina'!$E$27,IF($D416='Vážní listina'!$A$28,'Vážní listina'!$E$28,IF($D416='Vážní listina'!$A$29,'Vážní listina'!$E$29,IF($D416='Vážní listina'!$A$30,'Vážní listina'!$E$30,""))))))</f>
        <v/>
      </c>
      <c r="P417" t="str">
        <f>IF($D416='Vážní listina'!$A$31,'Vážní listina'!$E$31,IF($D416='Vážní listina'!$A$32,'Vážní listina'!$E$32,IF($D416='Vážní listina'!$A$33,'Vážní listina'!$E$33,IF($D416='Vážní listina'!$A$34,'Vážní listina'!$E$34,""))))</f>
        <v/>
      </c>
      <c r="Q417" t="str">
        <f>IF($I416='Vážní listina'!$A$7,'Vážní listina'!$E$7,IF($I416='Vážní listina'!$A$8,'Vážní listina'!$E$8,IF($I416='Vážní listina'!$A$9,'Vážní listina'!$E$9,IF($I416='Vážní listina'!$A$10,'Vážní listina'!$E$10,IF($I416='Vážní listina'!$A$11,'Vážní listina'!$E$11,IF($I416='Vážní listina'!$A$12,'Vážní listina'!$E$12,""))))))</f>
        <v/>
      </c>
      <c r="R417" t="str">
        <f>IF($I416='Vážní listina'!$A$13,'Vážní listina'!$E$13,IF($I416='Vážní listina'!$A$14,'Vážní listina'!$E$14,IF($I416='Vážní listina'!$A$15,'Vážní listina'!$E$15,IF($I416='Vážní listina'!$A$16,'Vážní listina'!$E$16,IF($I416='Vážní listina'!$A$17,'Vážní listina'!$E$17,IF($I416='Vážní listina'!$A$18,'Vážní listina'!$E$18,""))))))</f>
        <v/>
      </c>
      <c r="S417" t="str">
        <f>IF($I416='Vážní listina'!$A$19,'Vážní listina'!$E$19,IF($I416='Vážní listina'!$A$20,'Vážní listina'!$E$20,IF($I416='Vážní listina'!$A$21,'Vážní listina'!$E$21,IF($I416='Vážní listina'!$A$22,'Vážní listina'!$E$22,IF($I416='Vážní listina'!$A$23,'Vážní listina'!$E$23,IF($I416='Vážní listina'!$A$24,'Vážní listina'!$E$24,""))))))</f>
        <v/>
      </c>
      <c r="T417" t="str">
        <f>IF($I416='Vážní listina'!$A$25,'Vážní listina'!$E$25,IF($I416='Vážní listina'!$A$26,'Vážní listina'!$E$26,IF($I416='Vážní listina'!$A$27,'Vážní listina'!$E$27,IF($I416='Vážní listina'!$A$28,'Vážní listina'!$E$28,IF($I416='Vážní listina'!$A$29,'Vážní listina'!$E$29,IF($I416='Vážní listina'!$A$30,'Vážní listina'!$E$30,""))))))</f>
        <v/>
      </c>
      <c r="U417" t="str">
        <f>IF($I416='Vážní listina'!$A$31,'Vážní listina'!$E$31,IF($I416='Vážní listina'!$A$32,'Vážní listina'!$E$32,IF($I416='Vážní listina'!$A$33,'Vážní listina'!$E$33,IF($I416='Vážní listina'!$A$34,'Vážní listina'!$E$34,""))))</f>
        <v/>
      </c>
    </row>
    <row r="418" spans="1:21" ht="13.8" hidden="1" thickTop="1" x14ac:dyDescent="0.25">
      <c r="A418" s="86"/>
      <c r="B418" s="86"/>
      <c r="C418" s="86"/>
      <c r="D418" s="64"/>
      <c r="E418" s="61"/>
      <c r="F418" s="64"/>
      <c r="G418" s="64"/>
      <c r="H418" s="64"/>
      <c r="I418" s="64"/>
    </row>
    <row r="419" spans="1:21" s="46" customFormat="1" hidden="1" x14ac:dyDescent="0.25">
      <c r="A419" s="65"/>
      <c r="B419" s="65"/>
      <c r="C419" s="65"/>
      <c r="E419" s="65"/>
    </row>
    <row r="420" spans="1:21" s="46" customFormat="1" hidden="1" x14ac:dyDescent="0.25">
      <c r="A420" s="65"/>
      <c r="B420" s="65"/>
      <c r="C420" s="65"/>
      <c r="E420" s="65"/>
    </row>
    <row r="421" spans="1:21" s="46" customFormat="1" hidden="1" x14ac:dyDescent="0.25">
      <c r="A421" s="65"/>
      <c r="B421" s="65"/>
      <c r="C421" s="65"/>
      <c r="E421" s="65"/>
    </row>
    <row r="422" spans="1:21" s="46" customFormat="1" hidden="1" x14ac:dyDescent="0.25">
      <c r="A422" s="65"/>
      <c r="B422" s="65"/>
      <c r="C422" s="65"/>
      <c r="E422" s="65"/>
    </row>
    <row r="423" spans="1:21" s="46" customFormat="1" hidden="1" x14ac:dyDescent="0.25">
      <c r="A423" s="65"/>
      <c r="B423" s="65"/>
      <c r="C423" s="65"/>
      <c r="E423" s="65"/>
    </row>
    <row r="424" spans="1:21" s="46" customFormat="1" hidden="1" x14ac:dyDescent="0.25">
      <c r="A424" s="65"/>
      <c r="B424" s="65"/>
      <c r="C424" s="65"/>
      <c r="E424" s="65"/>
    </row>
    <row r="425" spans="1:21" s="46" customFormat="1" hidden="1" x14ac:dyDescent="0.25">
      <c r="A425" s="65"/>
      <c r="B425" s="65"/>
      <c r="C425" s="65"/>
      <c r="E425" s="65"/>
    </row>
    <row r="426" spans="1:21" s="46" customFormat="1" hidden="1" x14ac:dyDescent="0.25">
      <c r="A426" s="65"/>
      <c r="B426" s="65"/>
      <c r="C426" s="65"/>
      <c r="E426" s="65"/>
    </row>
    <row r="427" spans="1:21" s="46" customFormat="1" hidden="1" x14ac:dyDescent="0.25">
      <c r="A427" s="65"/>
      <c r="B427" s="65"/>
      <c r="C427" s="65"/>
      <c r="E427" s="65"/>
    </row>
    <row r="428" spans="1:21" s="46" customFormat="1" hidden="1" x14ac:dyDescent="0.25">
      <c r="A428" s="65"/>
      <c r="B428" s="65"/>
      <c r="C428" s="65"/>
      <c r="E428" s="65"/>
    </row>
    <row r="429" spans="1:21" s="46" customFormat="1" hidden="1" x14ac:dyDescent="0.25">
      <c r="A429" s="65"/>
      <c r="B429" s="65"/>
      <c r="C429" s="65"/>
      <c r="E429" s="65"/>
    </row>
    <row r="430" spans="1:21" s="46" customFormat="1" hidden="1" x14ac:dyDescent="0.25">
      <c r="A430" s="65"/>
      <c r="B430" s="65"/>
      <c r="C430" s="65"/>
      <c r="E430" s="65"/>
    </row>
    <row r="431" spans="1:21" s="46" customFormat="1" hidden="1" x14ac:dyDescent="0.25">
      <c r="A431" s="65"/>
      <c r="B431" s="65"/>
      <c r="C431" s="65"/>
      <c r="E431" s="65"/>
    </row>
    <row r="432" spans="1:21" s="46" customFormat="1" hidden="1" x14ac:dyDescent="0.25">
      <c r="A432" s="65"/>
      <c r="B432" s="65"/>
      <c r="C432" s="65"/>
      <c r="E432" s="65"/>
    </row>
    <row r="433" spans="1:5" s="46" customFormat="1" hidden="1" x14ac:dyDescent="0.25">
      <c r="A433" s="65"/>
      <c r="B433" s="65"/>
      <c r="C433" s="65"/>
      <c r="E433" s="65"/>
    </row>
    <row r="434" spans="1:5" s="46" customFormat="1" hidden="1" x14ac:dyDescent="0.25">
      <c r="A434" s="65"/>
      <c r="B434" s="65"/>
      <c r="C434" s="65"/>
      <c r="E434" s="65"/>
    </row>
    <row r="435" spans="1:5" s="46" customFormat="1" hidden="1" x14ac:dyDescent="0.25">
      <c r="A435" s="65"/>
      <c r="B435" s="65"/>
      <c r="C435" s="65"/>
      <c r="E435" s="65"/>
    </row>
    <row r="436" spans="1:5" s="46" customFormat="1" hidden="1" x14ac:dyDescent="0.25">
      <c r="A436" s="65"/>
      <c r="B436" s="65"/>
      <c r="C436" s="65"/>
      <c r="E436" s="65"/>
    </row>
    <row r="437" spans="1:5" s="46" customFormat="1" hidden="1" x14ac:dyDescent="0.25">
      <c r="A437" s="65"/>
      <c r="B437" s="65"/>
      <c r="C437" s="65"/>
      <c r="E437" s="65"/>
    </row>
    <row r="438" spans="1:5" s="46" customFormat="1" hidden="1" x14ac:dyDescent="0.25">
      <c r="A438" s="65"/>
      <c r="B438" s="65"/>
      <c r="C438" s="65"/>
      <c r="E438" s="65"/>
    </row>
    <row r="439" spans="1:5" s="46" customFormat="1" hidden="1" x14ac:dyDescent="0.25">
      <c r="A439" s="65"/>
      <c r="B439" s="65"/>
      <c r="C439" s="65"/>
      <c r="E439" s="65"/>
    </row>
    <row r="440" spans="1:5" s="46" customFormat="1" hidden="1" x14ac:dyDescent="0.25">
      <c r="A440" s="65"/>
      <c r="B440" s="65"/>
      <c r="C440" s="65"/>
      <c r="E440" s="65"/>
    </row>
    <row r="441" spans="1:5" s="46" customFormat="1" hidden="1" x14ac:dyDescent="0.25">
      <c r="A441" s="65"/>
      <c r="B441" s="65"/>
      <c r="C441" s="65"/>
      <c r="E441" s="65"/>
    </row>
    <row r="442" spans="1:5" s="46" customFormat="1" hidden="1" x14ac:dyDescent="0.25">
      <c r="A442" s="65"/>
      <c r="B442" s="65"/>
      <c r="C442" s="65"/>
      <c r="E442" s="65"/>
    </row>
    <row r="443" spans="1:5" s="46" customFormat="1" hidden="1" x14ac:dyDescent="0.25">
      <c r="A443" s="65"/>
      <c r="B443" s="65"/>
      <c r="C443" s="65"/>
      <c r="E443" s="65"/>
    </row>
    <row r="444" spans="1:5" s="46" customFormat="1" hidden="1" x14ac:dyDescent="0.25">
      <c r="A444" s="65"/>
      <c r="B444" s="65"/>
      <c r="C444" s="65"/>
      <c r="E444" s="65"/>
    </row>
    <row r="445" spans="1:5" s="46" customFormat="1" hidden="1" x14ac:dyDescent="0.25">
      <c r="A445" s="65"/>
      <c r="B445" s="65"/>
      <c r="C445" s="65"/>
      <c r="E445" s="65"/>
    </row>
    <row r="446" spans="1:5" s="46" customFormat="1" hidden="1" x14ac:dyDescent="0.25">
      <c r="A446" s="65"/>
      <c r="B446" s="65"/>
      <c r="C446" s="65"/>
      <c r="E446" s="65"/>
    </row>
    <row r="447" spans="1:5" s="46" customFormat="1" hidden="1" x14ac:dyDescent="0.25">
      <c r="A447" s="65"/>
      <c r="B447" s="65"/>
      <c r="C447" s="65"/>
      <c r="E447" s="65"/>
    </row>
    <row r="448" spans="1:5" s="46" customFormat="1" hidden="1" x14ac:dyDescent="0.25">
      <c r="A448" s="65"/>
      <c r="B448" s="65"/>
      <c r="C448" s="65"/>
      <c r="E448" s="65"/>
    </row>
    <row r="449" spans="1:9" s="46" customFormat="1" hidden="1" x14ac:dyDescent="0.25">
      <c r="A449" s="65"/>
      <c r="B449" s="65"/>
      <c r="C449" s="65"/>
      <c r="E449" s="65"/>
    </row>
    <row r="450" spans="1:9" s="46" customFormat="1" hidden="1" x14ac:dyDescent="0.25">
      <c r="A450" s="65"/>
      <c r="B450" s="65"/>
      <c r="C450" s="65"/>
      <c r="E450" s="65"/>
    </row>
    <row r="451" spans="1:9" s="46" customFormat="1" hidden="1" x14ac:dyDescent="0.25">
      <c r="A451" s="65"/>
      <c r="B451" s="65"/>
      <c r="C451" s="65"/>
      <c r="E451" s="65"/>
    </row>
    <row r="452" spans="1:9" s="46" customFormat="1" hidden="1" x14ac:dyDescent="0.25">
      <c r="A452" s="65"/>
      <c r="B452" s="65"/>
      <c r="C452" s="65"/>
      <c r="E452" s="65"/>
    </row>
    <row r="453" spans="1:9" s="46" customFormat="1" hidden="1" x14ac:dyDescent="0.25">
      <c r="A453" s="65"/>
      <c r="B453" s="65"/>
      <c r="C453" s="65"/>
      <c r="E453" s="65"/>
    </row>
    <row r="454" spans="1:9" s="46" customFormat="1" hidden="1" x14ac:dyDescent="0.25">
      <c r="A454" s="65"/>
      <c r="B454" s="65"/>
      <c r="C454" s="65"/>
      <c r="E454" s="65"/>
    </row>
    <row r="455" spans="1:9" s="46" customFormat="1" hidden="1" x14ac:dyDescent="0.25">
      <c r="A455" s="65"/>
      <c r="B455" s="65"/>
      <c r="C455" s="65"/>
      <c r="E455" s="65"/>
    </row>
    <row r="456" spans="1:9" s="46" customFormat="1" hidden="1" x14ac:dyDescent="0.25">
      <c r="A456" s="65"/>
      <c r="B456" s="65"/>
      <c r="C456" s="65"/>
      <c r="E456" s="65"/>
    </row>
    <row r="457" spans="1:9" ht="12.75" hidden="1" customHeight="1" x14ac:dyDescent="0.25">
      <c r="A457" s="293" t="str">
        <f>CONCATENATE(A400)</f>
        <v>Zápis hlasatele</v>
      </c>
      <c r="B457" s="293"/>
      <c r="C457" s="293"/>
      <c r="D457" s="293"/>
      <c r="E457" s="293"/>
      <c r="F457" s="293"/>
      <c r="G457" s="293"/>
      <c r="H457" s="293"/>
      <c r="I457" s="293"/>
    </row>
    <row r="458" spans="1:9" ht="12.75" hidden="1" customHeight="1" x14ac:dyDescent="0.25">
      <c r="A458" s="293"/>
      <c r="B458" s="293"/>
      <c r="C458" s="293"/>
      <c r="D458" s="293"/>
      <c r="E458" s="293"/>
      <c r="F458" s="293"/>
      <c r="G458" s="293"/>
      <c r="H458" s="293"/>
      <c r="I458" s="293"/>
    </row>
    <row r="459" spans="1:9" ht="12.75" hidden="1" customHeight="1" x14ac:dyDescent="0.25">
      <c r="A459" s="53"/>
      <c r="B459" s="53"/>
      <c r="C459" s="53"/>
      <c r="D459" s="49"/>
      <c r="E459" s="53"/>
      <c r="F459" s="49"/>
      <c r="G459" s="49"/>
      <c r="H459" s="49"/>
      <c r="I459" s="49"/>
    </row>
    <row r="460" spans="1:9" hidden="1" x14ac:dyDescent="0.25">
      <c r="A460" s="48"/>
      <c r="B460" s="48"/>
      <c r="C460" s="48"/>
      <c r="D460" s="47"/>
      <c r="E460" s="48"/>
      <c r="F460" s="44"/>
      <c r="G460" s="44"/>
      <c r="H460" s="44"/>
      <c r="I460" s="44"/>
    </row>
    <row r="461" spans="1:9" hidden="1" x14ac:dyDescent="0.25">
      <c r="A461" s="48"/>
      <c r="B461" s="48"/>
      <c r="C461" s="48"/>
      <c r="D461" s="47"/>
      <c r="E461" s="48"/>
      <c r="F461" s="44"/>
      <c r="G461" s="44"/>
      <c r="H461" s="44"/>
      <c r="I461" s="44"/>
    </row>
    <row r="462" spans="1:9" hidden="1" x14ac:dyDescent="0.25">
      <c r="A462" s="48"/>
      <c r="B462" s="48"/>
      <c r="C462" s="48"/>
      <c r="D462" s="47"/>
      <c r="E462" s="48"/>
      <c r="F462" s="44"/>
      <c r="G462" s="44"/>
      <c r="H462" s="44"/>
      <c r="I462" s="44"/>
    </row>
    <row r="463" spans="1:9" hidden="1" x14ac:dyDescent="0.25">
      <c r="A463" s="48"/>
      <c r="B463" s="48"/>
      <c r="C463" s="48"/>
      <c r="D463" s="47"/>
      <c r="E463" s="48"/>
      <c r="F463" s="44"/>
      <c r="G463" s="44"/>
      <c r="H463" s="44"/>
      <c r="I463" s="44"/>
    </row>
    <row r="464" spans="1:9" hidden="1" x14ac:dyDescent="0.25">
      <c r="A464" s="48"/>
      <c r="B464" s="48"/>
      <c r="C464" s="48"/>
      <c r="D464" s="47"/>
      <c r="E464" s="48"/>
      <c r="F464" s="44"/>
      <c r="G464" s="44"/>
      <c r="H464" s="44"/>
      <c r="I464" s="44"/>
    </row>
    <row r="465" spans="1:22" hidden="1" x14ac:dyDescent="0.25">
      <c r="A465" s="48"/>
      <c r="B465" s="48"/>
      <c r="C465" s="48"/>
      <c r="D465" s="47"/>
      <c r="E465" s="48"/>
      <c r="F465" s="44"/>
      <c r="G465" s="44"/>
      <c r="H465" s="44"/>
      <c r="I465" s="44"/>
    </row>
    <row r="466" spans="1:22" ht="13.8" hidden="1" thickBot="1" x14ac:dyDescent="0.3">
      <c r="A466" s="54"/>
      <c r="B466" s="54"/>
      <c r="C466" s="54"/>
      <c r="D466" s="44"/>
      <c r="E466" s="54"/>
      <c r="F466" s="44"/>
      <c r="G466" s="44"/>
      <c r="H466" s="44"/>
      <c r="I466" s="44"/>
    </row>
    <row r="467" spans="1:22" ht="27" hidden="1" thickTop="1" x14ac:dyDescent="0.25">
      <c r="A467" s="302" t="str">
        <f>CONCATENATE([1]List1!$A$40)</f>
        <v>soutěž</v>
      </c>
      <c r="B467" s="303"/>
      <c r="C467" s="55" t="str">
        <f>CONCATENATE([1]List1!$A$41)</f>
        <v>datum</v>
      </c>
      <c r="D467" s="50" t="str">
        <f>CONCATENATE([1]List1!$A$42)</f>
        <v>č. utkání</v>
      </c>
      <c r="E467" s="55" t="str">
        <f>CONCATENATE([1]List1!$A$43)</f>
        <v>hmotnost</v>
      </c>
      <c r="F467" s="50" t="str">
        <f>CONCATENATE([1]List1!$A$44)</f>
        <v>styl</v>
      </c>
      <c r="G467" s="50" t="str">
        <f>CONCATENATE([1]List1!$A$45)</f>
        <v>kolo</v>
      </c>
      <c r="H467" s="51" t="str">
        <f>CONCATENATE([1]List1!$A$46)</f>
        <v>finále</v>
      </c>
      <c r="I467" s="52" t="str">
        <f>CONCATENATE([1]List1!$A$47)</f>
        <v>žíněnka</v>
      </c>
    </row>
    <row r="468" spans="1:22" hidden="1" x14ac:dyDescent="0.25">
      <c r="A468" s="304" t="str">
        <f>CONCATENATE(A411)</f>
        <v>Brněnský dráček</v>
      </c>
      <c r="B468" s="305"/>
      <c r="C468" s="308" t="str">
        <f>CONCATENATE(C411)</f>
        <v xml:space="preserve"> 31.10.2020 </v>
      </c>
      <c r="D468" s="310">
        <f>'Čísla utkání'!C10</f>
        <v>0</v>
      </c>
      <c r="E468" s="298" t="str">
        <f>CONCATENATE(E411)</f>
        <v>C28</v>
      </c>
      <c r="F468" s="296" t="str">
        <f>CONCATENATE(F411)</f>
        <v>zadej styl</v>
      </c>
      <c r="G468" s="310">
        <f>'Čísla utkání'!B10</f>
        <v>0</v>
      </c>
      <c r="H468" s="300"/>
      <c r="I468" s="296" t="str">
        <f>CONCATENATE(I411)</f>
        <v>2</v>
      </c>
    </row>
    <row r="469" spans="1:22" ht="13.8" hidden="1" thickBot="1" x14ac:dyDescent="0.3">
      <c r="A469" s="306"/>
      <c r="B469" s="307"/>
      <c r="C469" s="309"/>
      <c r="D469" s="311"/>
      <c r="E469" s="299"/>
      <c r="F469" s="297"/>
      <c r="G469" s="311"/>
      <c r="H469" s="301"/>
      <c r="I469" s="297"/>
    </row>
    <row r="470" spans="1:22" ht="14.4" hidden="1" thickTop="1" thickBot="1" x14ac:dyDescent="0.3">
      <c r="A470" s="54"/>
      <c r="B470" s="54"/>
      <c r="C470" s="54"/>
      <c r="D470" s="44"/>
      <c r="E470" s="54"/>
      <c r="F470" s="44"/>
      <c r="G470" s="44"/>
      <c r="H470" s="44"/>
      <c r="I470" s="44"/>
    </row>
    <row r="471" spans="1:22" ht="13.8" hidden="1" thickTop="1" x14ac:dyDescent="0.25">
      <c r="A471" s="274" t="str">
        <f>CONCATENATE([1]List1!$A$48)</f>
        <v>červený</v>
      </c>
      <c r="B471" s="275"/>
      <c r="C471" s="275"/>
      <c r="D471" s="276"/>
      <c r="E471" s="277"/>
      <c r="F471" s="278" t="str">
        <f>CONCATENATE([1]List1!$A$49)</f>
        <v>modrý</v>
      </c>
      <c r="G471" s="279"/>
      <c r="H471" s="279"/>
      <c r="I471" s="280"/>
    </row>
    <row r="472" spans="1:22" hidden="1" x14ac:dyDescent="0.25">
      <c r="A472" s="281" t="str">
        <f>CONCATENATE([1]List1!$A$50)</f>
        <v>jméno</v>
      </c>
      <c r="B472" s="282"/>
      <c r="C472" s="85" t="str">
        <f>CONCATENATE([1]List1!$A$51)</f>
        <v>oddíl</v>
      </c>
      <c r="D472" s="63" t="str">
        <f>CONCATENATE([1]List1!$A$52)</f>
        <v>los</v>
      </c>
      <c r="E472" s="277"/>
      <c r="F472" s="283" t="str">
        <f>CONCATENATE([1]List1!$A$50)</f>
        <v>jméno</v>
      </c>
      <c r="G472" s="284"/>
      <c r="H472" s="62" t="str">
        <f>CONCATENATE([1]List1!$A$51)</f>
        <v>oddíl</v>
      </c>
      <c r="I472" s="63" t="str">
        <f>CONCATENATE([1]List1!$A$52)</f>
        <v>los</v>
      </c>
      <c r="L472" s="66" t="s">
        <v>47</v>
      </c>
      <c r="M472" s="66" t="s">
        <v>48</v>
      </c>
      <c r="N472" s="66" t="s">
        <v>49</v>
      </c>
      <c r="O472" s="66" t="s">
        <v>50</v>
      </c>
      <c r="P472" s="66" t="s">
        <v>55</v>
      </c>
      <c r="Q472" s="66" t="s">
        <v>51</v>
      </c>
      <c r="R472" s="66" t="s">
        <v>52</v>
      </c>
      <c r="S472" s="66" t="s">
        <v>53</v>
      </c>
      <c r="T472" s="66" t="s">
        <v>54</v>
      </c>
      <c r="U472" s="66" t="s">
        <v>56</v>
      </c>
      <c r="V472" s="66"/>
    </row>
    <row r="473" spans="1:22" ht="12.75" hidden="1" customHeight="1" x14ac:dyDescent="0.25">
      <c r="A473" s="312" t="str">
        <f>IF(D473="","",(CONCATENATE(L473,M473,N473,O473,P473)))</f>
        <v>Šabata Robert</v>
      </c>
      <c r="B473" s="313"/>
      <c r="C473" s="316" t="str">
        <f>IF(D473="","",(CONCATENATE(L474,M474,N474,O474,P474)))</f>
        <v>TAK Hellas Brno</v>
      </c>
      <c r="D473" s="291">
        <v>2</v>
      </c>
      <c r="E473" s="277"/>
      <c r="F473" s="312" t="str">
        <f>IF(I473="","",(CONCATENATE(Q473,R473,S473,T473,U473)))</f>
        <v/>
      </c>
      <c r="G473" s="313"/>
      <c r="H473" s="316" t="str">
        <f>IF(I473="","",(CONCATENATE(Q474,R474,S474,T474,U474)))</f>
        <v/>
      </c>
      <c r="I473" s="294">
        <v>4</v>
      </c>
      <c r="K473" t="s">
        <v>7</v>
      </c>
      <c r="L473" t="str">
        <f>IF($D473='Vážní listina'!$A$7,'Vážní listina'!$D$7,IF($D473='Vážní listina'!$A$8,'Vážní listina'!$D$8,IF($D473='Vážní listina'!$A$9,'Vážní listina'!$D$9,IF($D473='Vážní listina'!$A$10,'Vážní listina'!$D$10,IF($D473='Vážní listina'!$A$11,'Vážní listina'!$D$11,IF($D473='Vážní listina'!$A$12,'Vážní listina'!$D$12,""))))))</f>
        <v>Šabata Robert</v>
      </c>
      <c r="M473" t="str">
        <f>IF($D473='Vážní listina'!$A$13,'Vážní listina'!$D$13,IF($D473='Vážní listina'!$A$14,'Vážní listina'!$D$14,IF($D473='Vážní listina'!$A$15,'Vážní listina'!$D$15,IF($D473='Vážní listina'!$A$16,'Vážní listina'!$D$16,IF($D473='Vážní listina'!$A$17,'Vážní listina'!$D$17,IF($D473='Vážní listina'!$A$18,'Vážní listina'!$D$18,""))))))</f>
        <v/>
      </c>
      <c r="N473" t="str">
        <f>IF($D473='Vážní listina'!$A$19,'Vážní listina'!$D$19,IF($D473='Vážní listina'!$A$20,'Vážní listina'!$D$20,IF($D473='Vážní listina'!$A$21,'Vážní listina'!$D$21,IF($D473='Vážní listina'!$A$22,'Vážní listina'!$D$22,IF($D473='Vážní listina'!$A$23,'Vážní listina'!$D$23,IF($D473='Vážní listina'!$A$24,'Vážní listina'!$D$24,""))))))</f>
        <v/>
      </c>
      <c r="O473" t="str">
        <f>IF($D473='Vážní listina'!$A$25,'Vážní listina'!$D$25,IF($D473='Vážní listina'!$A$26,'Vážní listina'!$D$26,IF($D473='Vážní listina'!$A$27,'Vážní listina'!$D$27,IF($D473='Vážní listina'!$A$28,'Vážní listina'!$D$28,IF($D473='Vážní listina'!$A$29,'Vážní listina'!$D$29,IF($D473='Vážní listina'!$A$30,'Vážní listina'!$D$30,""))))))</f>
        <v/>
      </c>
      <c r="P473" t="str">
        <f>IF($D473='Vážní listina'!$A$31,'Vážní listina'!$D$31,IF($D473='Vážní listina'!$A$32,'Vážní listina'!$D$32,IF($D473='Vážní listina'!$A$33,'Vážní listina'!$D$33,IF($D473='Vážní listina'!$A$34,'Vážní listina'!$D$34,""))))</f>
        <v/>
      </c>
      <c r="Q473" t="str">
        <f>IF($I473='Vážní listina'!$A$7,'Vážní listina'!$D$7,IF($I473='Vážní listina'!$A$8,'Vážní listina'!$D$8,IF($I473='Vážní listina'!$A$9,'Vážní listina'!$D$9,IF($I473='Vážní listina'!$A$10,'Vážní listina'!$D$10,IF($I473='Vážní listina'!$A$11,'Vážní listina'!$D$11,IF($I473='Vážní listina'!$A$12,'Vážní listina'!$D$12,""))))))</f>
        <v/>
      </c>
      <c r="R473" t="str">
        <f>IF($I473='Vážní listina'!$A$13,'Vážní listina'!$D$13,IF($I473='Vážní listina'!$A$14,'Vážní listina'!$D$14,IF($I473='Vážní listina'!$A$15,'Vážní listina'!$D$15,IF($I473='Vážní listina'!$A$16,'Vážní listina'!$D$16,IF($I473='Vážní listina'!$A$17,'Vážní listina'!$D$17,IF($I473='Vážní listina'!$A$18,'Vážní listina'!$D$18,""))))))</f>
        <v/>
      </c>
      <c r="S473" t="str">
        <f>IF($I473='Vážní listina'!$A$19,'Vážní listina'!$D$19,IF($I473='Vážní listina'!$A$20,'Vážní listina'!$D$20,IF($I473='Vážní listina'!$A$21,'Vážní listina'!$D$21,IF($I473='Vážní listina'!$A$22,'Vážní listina'!$D$22,IF($I473='Vážní listina'!$A$23,'Vážní listina'!$D$23,IF($I473='Vážní listina'!$A$24,'Vážní listina'!$D$24,""))))))</f>
        <v/>
      </c>
      <c r="T473" t="str">
        <f>IF($I473='Vážní listina'!$A$25,'Vážní listina'!$D$25,IF($I473='Vážní listina'!$A$26,'Vážní listina'!$D$26,IF($I473='Vážní listina'!$A$27,'Vážní listina'!$D$27,IF($I473='Vážní listina'!$A$28,'Vážní listina'!$D$28,IF($I473='Vážní listina'!$A$29,'Vážní listina'!$D$29,IF($I473='Vážní listina'!$A$30,'Vážní listina'!$D$30,""))))))</f>
        <v/>
      </c>
      <c r="U473" t="str">
        <f>IF($I473='Vážní listina'!$A$31,'Vážní listina'!$D$31,IF($I473='Vážní listina'!$A$32,'Vážní listina'!$D$32,IF($I473='Vážní listina'!$A$33,'Vážní listina'!$D$33,IF($I473='Vážní listina'!$A$34,'Vážní listina'!$D$34,""))))</f>
        <v/>
      </c>
    </row>
    <row r="474" spans="1:22" ht="13.5" hidden="1" customHeight="1" thickBot="1" x14ac:dyDescent="0.3">
      <c r="A474" s="314"/>
      <c r="B474" s="315"/>
      <c r="C474" s="317"/>
      <c r="D474" s="292"/>
      <c r="E474" s="277"/>
      <c r="F474" s="314"/>
      <c r="G474" s="315"/>
      <c r="H474" s="317"/>
      <c r="I474" s="295"/>
      <c r="K474" t="s">
        <v>2</v>
      </c>
      <c r="L474" t="str">
        <f>IF($D473='Vážní listina'!$A$7,'Vážní listina'!$E$7,IF($D473='Vážní listina'!$A$8,'Vážní listina'!$E$8,IF($D473='Vážní listina'!$A$9,'Vážní listina'!$E$9,IF($D473='Vážní listina'!$A$10,'Vážní listina'!$E$10,IF($D473='Vážní listina'!$A$11,'Vážní listina'!$E$11,IF($D473='Vážní listina'!$A$12,'Vážní listina'!$E$12,""))))))</f>
        <v>TAK Hellas Brno</v>
      </c>
      <c r="M474" t="str">
        <f>IF($D473='Vážní listina'!$A$13,'Vážní listina'!$E$13,IF($D473='Vážní listina'!$A$14,'Vážní listina'!$E$14,IF($D473='Vážní listina'!$A$15,'Vážní listina'!$E$15,IF($D473='Vážní listina'!$A$16,'Vážní listina'!$E$16,IF($D473='Vážní listina'!$A$17,'Vážní listina'!$E$17,IF($D473='Vážní listina'!$A$18,'Vážní listina'!$E$18,""))))))</f>
        <v/>
      </c>
      <c r="N474" t="str">
        <f>IF($D473='Vážní listina'!$A$19,'Vážní listina'!$E$19,IF($D473='Vážní listina'!$A$20,'Vážní listina'!$E$20,IF($D473='Vážní listina'!$A$21,'Vážní listina'!$E$21,IF($D473='Vážní listina'!$A$22,'Vážní listina'!$E$22,IF($D473='Vážní listina'!$A$23,'Vážní listina'!$E$23,IF($D473='Vážní listina'!$A$24,'Vážní listina'!$E$24,""))))))</f>
        <v/>
      </c>
      <c r="O474" t="str">
        <f>IF($D473='Vážní listina'!$A$25,'Vážní listina'!$E$25,IF($D473='Vážní listina'!$A$26,'Vážní listina'!$E$26,IF($D473='Vážní listina'!$A$27,'Vážní listina'!$E$27,IF($D473='Vážní listina'!$A$28,'Vážní listina'!$E$28,IF($D473='Vážní listina'!$A$29,'Vážní listina'!$E$29,IF($D473='Vážní listina'!$A$30,'Vážní listina'!$E$30,""))))))</f>
        <v/>
      </c>
      <c r="P474" t="str">
        <f>IF($D473='Vážní listina'!$A$31,'Vážní listina'!$E$31,IF($D473='Vážní listina'!$A$32,'Vážní listina'!$E$32,IF($D473='Vážní listina'!$A$33,'Vážní listina'!$E$33,IF($D473='Vážní listina'!$A$34,'Vážní listina'!$E$34,""))))</f>
        <v/>
      </c>
      <c r="Q474" t="str">
        <f>IF($I473='Vážní listina'!$A$7,'Vážní listina'!$E$7,IF($I473='Vážní listina'!$A$8,'Vážní listina'!$E$8,IF($I473='Vážní listina'!$A$9,'Vážní listina'!$E$9,IF($I473='Vážní listina'!$A$10,'Vážní listina'!$E$10,IF($I473='Vážní listina'!$A$11,'Vážní listina'!$E$11,IF($I473='Vážní listina'!$A$12,'Vážní listina'!$E$12,""))))))</f>
        <v/>
      </c>
      <c r="R474" t="str">
        <f>IF($I473='Vážní listina'!$A$13,'Vážní listina'!$E$13,IF($I473='Vážní listina'!$A$14,'Vážní listina'!$E$14,IF($I473='Vážní listina'!$A$15,'Vážní listina'!$E$15,IF($I473='Vážní listina'!$A$16,'Vážní listina'!$E$16,IF($I473='Vážní listina'!$A$17,'Vážní listina'!$E$17,IF($I473='Vážní listina'!$A$18,'Vážní listina'!$E$18,""))))))</f>
        <v/>
      </c>
      <c r="S474" t="str">
        <f>IF($I473='Vážní listina'!$A$19,'Vážní listina'!$E$19,IF($I473='Vážní listina'!$A$20,'Vážní listina'!$E$20,IF($I473='Vážní listina'!$A$21,'Vážní listina'!$E$21,IF($I473='Vážní listina'!$A$22,'Vážní listina'!$E$22,IF($I473='Vážní listina'!$A$23,'Vážní listina'!$E$23,IF($I473='Vážní listina'!$A$24,'Vážní listina'!$E$24,""))))))</f>
        <v/>
      </c>
      <c r="T474" t="str">
        <f>IF($I473='Vážní listina'!$A$25,'Vážní listina'!$E$25,IF($I473='Vážní listina'!$A$26,'Vážní listina'!$E$26,IF($I473='Vážní listina'!$A$27,'Vážní listina'!$E$27,IF($I473='Vážní listina'!$A$28,'Vážní listina'!$E$28,IF($I473='Vážní listina'!$A$29,'Vážní listina'!$E$29,IF($I473='Vážní listina'!$A$30,'Vážní listina'!$E$30,""))))))</f>
        <v/>
      </c>
      <c r="U474" t="str">
        <f>IF($I473='Vážní listina'!$A$31,'Vážní listina'!$E$31,IF($I473='Vážní listina'!$A$32,'Vážní listina'!$E$32,IF($I473='Vážní listina'!$A$33,'Vážní listina'!$E$33,IF($I473='Vážní listina'!$A$34,'Vážní listina'!$E$34,""))))</f>
        <v/>
      </c>
    </row>
    <row r="475" spans="1:22" ht="13.8" hidden="1" thickTop="1" x14ac:dyDescent="0.25">
      <c r="A475" s="86"/>
      <c r="B475" s="86"/>
      <c r="C475" s="86"/>
      <c r="D475" s="64"/>
      <c r="E475" s="61"/>
      <c r="F475" s="64"/>
      <c r="G475" s="64"/>
      <c r="H475" s="64"/>
      <c r="I475" s="64"/>
    </row>
    <row r="476" spans="1:22" s="46" customFormat="1" hidden="1" x14ac:dyDescent="0.25">
      <c r="A476" s="65"/>
      <c r="B476" s="65"/>
      <c r="C476" s="65"/>
      <c r="E476" s="65"/>
    </row>
    <row r="477" spans="1:22" s="46" customFormat="1" hidden="1" x14ac:dyDescent="0.25">
      <c r="A477" s="65"/>
      <c r="B477" s="65"/>
      <c r="C477" s="65"/>
      <c r="E477" s="65"/>
    </row>
    <row r="478" spans="1:22" s="46" customFormat="1" hidden="1" x14ac:dyDescent="0.25">
      <c r="A478" s="65"/>
      <c r="B478" s="65"/>
      <c r="C478" s="65"/>
      <c r="E478" s="65"/>
    </row>
    <row r="479" spans="1:22" s="46" customFormat="1" hidden="1" x14ac:dyDescent="0.25">
      <c r="A479" s="65"/>
      <c r="B479" s="65"/>
      <c r="C479" s="65"/>
      <c r="E479" s="65"/>
    </row>
    <row r="480" spans="1:22" s="46" customFormat="1" hidden="1" x14ac:dyDescent="0.25">
      <c r="A480" s="65"/>
      <c r="B480" s="65"/>
      <c r="C480" s="65"/>
      <c r="E480" s="65"/>
    </row>
    <row r="481" spans="1:5" s="46" customFormat="1" hidden="1" x14ac:dyDescent="0.25">
      <c r="A481" s="65"/>
      <c r="B481" s="65"/>
      <c r="C481" s="65"/>
      <c r="E481" s="65"/>
    </row>
    <row r="482" spans="1:5" s="46" customFormat="1" hidden="1" x14ac:dyDescent="0.25">
      <c r="A482" s="65"/>
      <c r="B482" s="65"/>
      <c r="C482" s="65"/>
      <c r="E482" s="65"/>
    </row>
    <row r="483" spans="1:5" s="46" customFormat="1" hidden="1" x14ac:dyDescent="0.25">
      <c r="A483" s="65"/>
      <c r="B483" s="65"/>
      <c r="C483" s="65"/>
      <c r="E483" s="65"/>
    </row>
    <row r="484" spans="1:5" s="46" customFormat="1" hidden="1" x14ac:dyDescent="0.25">
      <c r="A484" s="65"/>
      <c r="B484" s="65"/>
      <c r="C484" s="65"/>
      <c r="E484" s="65"/>
    </row>
    <row r="485" spans="1:5" s="46" customFormat="1" hidden="1" x14ac:dyDescent="0.25">
      <c r="A485" s="65"/>
      <c r="B485" s="65"/>
      <c r="C485" s="65"/>
      <c r="E485" s="65"/>
    </row>
    <row r="486" spans="1:5" s="46" customFormat="1" hidden="1" x14ac:dyDescent="0.25">
      <c r="A486" s="65"/>
      <c r="B486" s="65"/>
      <c r="C486" s="65"/>
      <c r="E486" s="65"/>
    </row>
    <row r="487" spans="1:5" s="46" customFormat="1" hidden="1" x14ac:dyDescent="0.25">
      <c r="A487" s="65"/>
      <c r="B487" s="65"/>
      <c r="C487" s="65"/>
      <c r="E487" s="65"/>
    </row>
    <row r="488" spans="1:5" s="46" customFormat="1" hidden="1" x14ac:dyDescent="0.25">
      <c r="A488" s="65"/>
      <c r="B488" s="65"/>
      <c r="C488" s="65"/>
      <c r="E488" s="65"/>
    </row>
    <row r="489" spans="1:5" s="46" customFormat="1" hidden="1" x14ac:dyDescent="0.25">
      <c r="A489" s="65"/>
      <c r="B489" s="65"/>
      <c r="C489" s="65"/>
      <c r="E489" s="65"/>
    </row>
    <row r="490" spans="1:5" s="46" customFormat="1" hidden="1" x14ac:dyDescent="0.25">
      <c r="A490" s="65"/>
      <c r="B490" s="65"/>
      <c r="C490" s="65"/>
      <c r="E490" s="65"/>
    </row>
    <row r="491" spans="1:5" s="46" customFormat="1" hidden="1" x14ac:dyDescent="0.25">
      <c r="A491" s="65"/>
      <c r="B491" s="65"/>
      <c r="C491" s="65"/>
      <c r="E491" s="65"/>
    </row>
    <row r="492" spans="1:5" s="46" customFormat="1" hidden="1" x14ac:dyDescent="0.25">
      <c r="A492" s="65"/>
      <c r="B492" s="65"/>
      <c r="C492" s="65"/>
      <c r="E492" s="65"/>
    </row>
    <row r="493" spans="1:5" s="46" customFormat="1" hidden="1" x14ac:dyDescent="0.25">
      <c r="A493" s="65"/>
      <c r="B493" s="65"/>
      <c r="C493" s="65"/>
      <c r="E493" s="65"/>
    </row>
    <row r="494" spans="1:5" s="46" customFormat="1" hidden="1" x14ac:dyDescent="0.25">
      <c r="A494" s="65"/>
      <c r="B494" s="65"/>
      <c r="C494" s="65"/>
      <c r="E494" s="65"/>
    </row>
    <row r="495" spans="1:5" s="46" customFormat="1" hidden="1" x14ac:dyDescent="0.25">
      <c r="A495" s="65"/>
      <c r="B495" s="65"/>
      <c r="C495" s="65"/>
      <c r="E495" s="65"/>
    </row>
    <row r="496" spans="1:5" s="46" customFormat="1" hidden="1" x14ac:dyDescent="0.25">
      <c r="A496" s="65"/>
      <c r="B496" s="65"/>
      <c r="C496" s="65"/>
      <c r="E496" s="65"/>
    </row>
    <row r="497" spans="1:5" s="46" customFormat="1" hidden="1" x14ac:dyDescent="0.25">
      <c r="A497" s="65"/>
      <c r="B497" s="65"/>
      <c r="C497" s="65"/>
      <c r="E497" s="65"/>
    </row>
    <row r="498" spans="1:5" s="46" customFormat="1" hidden="1" x14ac:dyDescent="0.25">
      <c r="A498" s="65"/>
      <c r="B498" s="65"/>
      <c r="C498" s="65"/>
      <c r="E498" s="65"/>
    </row>
    <row r="499" spans="1:5" s="46" customFormat="1" hidden="1" x14ac:dyDescent="0.25">
      <c r="A499" s="65"/>
      <c r="B499" s="65"/>
      <c r="C499" s="65"/>
      <c r="E499" s="65"/>
    </row>
    <row r="500" spans="1:5" s="46" customFormat="1" hidden="1" x14ac:dyDescent="0.25">
      <c r="A500" s="65"/>
      <c r="B500" s="65"/>
      <c r="C500" s="65"/>
      <c r="E500" s="65"/>
    </row>
    <row r="501" spans="1:5" s="46" customFormat="1" hidden="1" x14ac:dyDescent="0.25">
      <c r="A501" s="65"/>
      <c r="B501" s="65"/>
      <c r="C501" s="65"/>
      <c r="E501" s="65"/>
    </row>
    <row r="502" spans="1:5" s="46" customFormat="1" hidden="1" x14ac:dyDescent="0.25">
      <c r="A502" s="65"/>
      <c r="B502" s="65"/>
      <c r="C502" s="65"/>
      <c r="E502" s="65"/>
    </row>
    <row r="503" spans="1:5" s="46" customFormat="1" hidden="1" x14ac:dyDescent="0.25">
      <c r="A503" s="65"/>
      <c r="B503" s="65"/>
      <c r="C503" s="65"/>
      <c r="E503" s="65"/>
    </row>
    <row r="504" spans="1:5" s="46" customFormat="1" hidden="1" x14ac:dyDescent="0.25">
      <c r="A504" s="65"/>
      <c r="B504" s="65"/>
      <c r="C504" s="65"/>
      <c r="E504" s="65"/>
    </row>
    <row r="505" spans="1:5" s="46" customFormat="1" hidden="1" x14ac:dyDescent="0.25">
      <c r="A505" s="65"/>
      <c r="B505" s="65"/>
      <c r="C505" s="65"/>
      <c r="E505" s="65"/>
    </row>
    <row r="506" spans="1:5" s="46" customFormat="1" hidden="1" x14ac:dyDescent="0.25">
      <c r="A506" s="65"/>
      <c r="B506" s="65"/>
      <c r="C506" s="65"/>
      <c r="E506" s="65"/>
    </row>
    <row r="507" spans="1:5" s="46" customFormat="1" hidden="1" x14ac:dyDescent="0.25">
      <c r="A507" s="65"/>
      <c r="B507" s="65"/>
      <c r="C507" s="65"/>
      <c r="E507" s="65"/>
    </row>
    <row r="508" spans="1:5" s="46" customFormat="1" hidden="1" x14ac:dyDescent="0.25">
      <c r="A508" s="65"/>
      <c r="B508" s="65"/>
      <c r="C508" s="65"/>
      <c r="E508" s="65"/>
    </row>
    <row r="509" spans="1:5" s="46" customFormat="1" hidden="1" x14ac:dyDescent="0.25">
      <c r="A509" s="65"/>
      <c r="B509" s="65"/>
      <c r="C509" s="65"/>
      <c r="E509" s="65"/>
    </row>
    <row r="510" spans="1:5" s="46" customFormat="1" hidden="1" x14ac:dyDescent="0.25">
      <c r="A510" s="65"/>
      <c r="B510" s="65"/>
      <c r="C510" s="65"/>
      <c r="E510" s="65"/>
    </row>
    <row r="511" spans="1:5" s="46" customFormat="1" hidden="1" x14ac:dyDescent="0.25">
      <c r="A511" s="65"/>
      <c r="B511" s="65"/>
      <c r="C511" s="65"/>
      <c r="E511" s="65"/>
    </row>
    <row r="512" spans="1:5" s="46" customFormat="1" hidden="1" x14ac:dyDescent="0.25">
      <c r="A512" s="65"/>
      <c r="B512" s="65"/>
      <c r="C512" s="65"/>
      <c r="E512" s="65"/>
    </row>
    <row r="513" spans="1:9" s="46" customFormat="1" hidden="1" x14ac:dyDescent="0.25">
      <c r="A513" s="65"/>
      <c r="B513" s="65"/>
      <c r="C513" s="65"/>
      <c r="E513" s="65"/>
    </row>
    <row r="514" spans="1:9" ht="12.75" hidden="1" customHeight="1" x14ac:dyDescent="0.25">
      <c r="A514" s="293" t="str">
        <f>CONCATENATE(A457)</f>
        <v>Zápis hlasatele</v>
      </c>
      <c r="B514" s="293"/>
      <c r="C514" s="293"/>
      <c r="D514" s="293"/>
      <c r="E514" s="293"/>
      <c r="F514" s="293"/>
      <c r="G514" s="293"/>
      <c r="H514" s="293"/>
      <c r="I514" s="293"/>
    </row>
    <row r="515" spans="1:9" ht="12.75" hidden="1" customHeight="1" x14ac:dyDescent="0.25">
      <c r="A515" s="293"/>
      <c r="B515" s="293"/>
      <c r="C515" s="293"/>
      <c r="D515" s="293"/>
      <c r="E515" s="293"/>
      <c r="F515" s="293"/>
      <c r="G515" s="293"/>
      <c r="H515" s="293"/>
      <c r="I515" s="293"/>
    </row>
    <row r="516" spans="1:9" ht="12.75" hidden="1" customHeight="1" x14ac:dyDescent="0.25">
      <c r="A516" s="53"/>
      <c r="B516" s="53"/>
      <c r="C516" s="53"/>
      <c r="D516" s="49"/>
      <c r="E516" s="53"/>
      <c r="F516" s="49"/>
      <c r="G516" s="49"/>
      <c r="H516" s="49"/>
      <c r="I516" s="49"/>
    </row>
    <row r="517" spans="1:9" hidden="1" x14ac:dyDescent="0.25">
      <c r="A517" s="48"/>
      <c r="B517" s="48"/>
      <c r="C517" s="48"/>
      <c r="D517" s="47"/>
      <c r="E517" s="48"/>
      <c r="F517" s="44"/>
      <c r="G517" s="44"/>
      <c r="H517" s="44"/>
      <c r="I517" s="44"/>
    </row>
    <row r="518" spans="1:9" hidden="1" x14ac:dyDescent="0.25">
      <c r="A518" s="48"/>
      <c r="B518" s="48"/>
      <c r="C518" s="48"/>
      <c r="D518" s="47"/>
      <c r="E518" s="48"/>
      <c r="F518" s="44"/>
      <c r="G518" s="44"/>
      <c r="H518" s="44"/>
      <c r="I518" s="44"/>
    </row>
    <row r="519" spans="1:9" hidden="1" x14ac:dyDescent="0.25">
      <c r="A519" s="48"/>
      <c r="B519" s="48"/>
      <c r="C519" s="48"/>
      <c r="D519" s="47"/>
      <c r="E519" s="48"/>
      <c r="F519" s="44"/>
      <c r="G519" s="44"/>
      <c r="H519" s="44"/>
      <c r="I519" s="44"/>
    </row>
    <row r="520" spans="1:9" hidden="1" x14ac:dyDescent="0.25">
      <c r="A520" s="48"/>
      <c r="B520" s="48"/>
      <c r="C520" s="48"/>
      <c r="D520" s="47"/>
      <c r="E520" s="48"/>
      <c r="F520" s="44"/>
      <c r="G520" s="44"/>
      <c r="H520" s="44"/>
      <c r="I520" s="44"/>
    </row>
    <row r="521" spans="1:9" hidden="1" x14ac:dyDescent="0.25">
      <c r="A521" s="48"/>
      <c r="B521" s="48"/>
      <c r="C521" s="48"/>
      <c r="D521" s="47"/>
      <c r="E521" s="48"/>
      <c r="F521" s="44"/>
      <c r="G521" s="44"/>
      <c r="H521" s="44"/>
      <c r="I521" s="44"/>
    </row>
    <row r="522" spans="1:9" hidden="1" x14ac:dyDescent="0.25">
      <c r="A522" s="48"/>
      <c r="B522" s="48"/>
      <c r="C522" s="48"/>
      <c r="D522" s="47"/>
      <c r="E522" s="48"/>
      <c r="F522" s="44"/>
      <c r="G522" s="44"/>
      <c r="H522" s="44"/>
      <c r="I522" s="44"/>
    </row>
    <row r="523" spans="1:9" ht="13.8" hidden="1" thickBot="1" x14ac:dyDescent="0.3">
      <c r="A523" s="54"/>
      <c r="B523" s="54"/>
      <c r="C523" s="54"/>
      <c r="D523" s="44"/>
      <c r="E523" s="54"/>
      <c r="F523" s="44"/>
      <c r="G523" s="44"/>
      <c r="H523" s="44"/>
      <c r="I523" s="44"/>
    </row>
    <row r="524" spans="1:9" ht="27" hidden="1" thickTop="1" x14ac:dyDescent="0.25">
      <c r="A524" s="302" t="str">
        <f>CONCATENATE([1]List1!$A$40)</f>
        <v>soutěž</v>
      </c>
      <c r="B524" s="303"/>
      <c r="C524" s="55" t="str">
        <f>CONCATENATE([1]List1!$A$41)</f>
        <v>datum</v>
      </c>
      <c r="D524" s="50" t="str">
        <f>CONCATENATE([1]List1!$A$42)</f>
        <v>č. utkání</v>
      </c>
      <c r="E524" s="55" t="str">
        <f>CONCATENATE([1]List1!$A$43)</f>
        <v>hmotnost</v>
      </c>
      <c r="F524" s="50" t="str">
        <f>CONCATENATE([1]List1!$A$44)</f>
        <v>styl</v>
      </c>
      <c r="G524" s="50" t="str">
        <f>CONCATENATE([1]List1!$A$45)</f>
        <v>kolo</v>
      </c>
      <c r="H524" s="51" t="str">
        <f>CONCATENATE([1]List1!$A$46)</f>
        <v>finále</v>
      </c>
      <c r="I524" s="52" t="str">
        <f>CONCATENATE([1]List1!$A$47)</f>
        <v>žíněnka</v>
      </c>
    </row>
    <row r="525" spans="1:9" hidden="1" x14ac:dyDescent="0.25">
      <c r="A525" s="304" t="str">
        <f>CONCATENATE(A468)</f>
        <v>Brněnský dráček</v>
      </c>
      <c r="B525" s="305"/>
      <c r="C525" s="308" t="str">
        <f>CONCATENATE(C468)</f>
        <v xml:space="preserve"> 31.10.2020 </v>
      </c>
      <c r="D525" s="310">
        <f>D468+1</f>
        <v>1</v>
      </c>
      <c r="E525" s="298" t="str">
        <f>CONCATENATE(E468)</f>
        <v>C28</v>
      </c>
      <c r="F525" s="296" t="str">
        <f>CONCATENATE(F468)</f>
        <v>zadej styl</v>
      </c>
      <c r="G525" s="296" t="str">
        <f>CONCATENATE(G468)</f>
        <v>0</v>
      </c>
      <c r="H525" s="300"/>
      <c r="I525" s="296" t="str">
        <f>CONCATENATE(I468)</f>
        <v>2</v>
      </c>
    </row>
    <row r="526" spans="1:9" ht="13.8" hidden="1" thickBot="1" x14ac:dyDescent="0.3">
      <c r="A526" s="306"/>
      <c r="B526" s="307"/>
      <c r="C526" s="309"/>
      <c r="D526" s="311"/>
      <c r="E526" s="299"/>
      <c r="F526" s="297"/>
      <c r="G526" s="297"/>
      <c r="H526" s="301"/>
      <c r="I526" s="297"/>
    </row>
    <row r="527" spans="1:9" ht="14.4" hidden="1" thickTop="1" thickBot="1" x14ac:dyDescent="0.3">
      <c r="A527" s="54"/>
      <c r="B527" s="54"/>
      <c r="C527" s="54"/>
      <c r="D527" s="44"/>
      <c r="E527" s="54"/>
      <c r="F527" s="44"/>
      <c r="G527" s="44"/>
      <c r="H527" s="44"/>
      <c r="I527" s="44"/>
    </row>
    <row r="528" spans="1:9" ht="13.8" hidden="1" thickTop="1" x14ac:dyDescent="0.25">
      <c r="A528" s="274" t="str">
        <f>CONCATENATE([1]List1!$A$48)</f>
        <v>červený</v>
      </c>
      <c r="B528" s="275"/>
      <c r="C528" s="275"/>
      <c r="D528" s="276"/>
      <c r="E528" s="277"/>
      <c r="F528" s="278" t="str">
        <f>CONCATENATE([1]List1!$A$49)</f>
        <v>modrý</v>
      </c>
      <c r="G528" s="279"/>
      <c r="H528" s="279"/>
      <c r="I528" s="280"/>
    </row>
    <row r="529" spans="1:22" hidden="1" x14ac:dyDescent="0.25">
      <c r="A529" s="281" t="str">
        <f>CONCATENATE([1]List1!$A$50)</f>
        <v>jméno</v>
      </c>
      <c r="B529" s="282"/>
      <c r="C529" s="85" t="str">
        <f>CONCATENATE([1]List1!$A$51)</f>
        <v>oddíl</v>
      </c>
      <c r="D529" s="63" t="str">
        <f>CONCATENATE([1]List1!$A$52)</f>
        <v>los</v>
      </c>
      <c r="E529" s="277"/>
      <c r="F529" s="283" t="str">
        <f>CONCATENATE([1]List1!$A$50)</f>
        <v>jméno</v>
      </c>
      <c r="G529" s="284"/>
      <c r="H529" s="62" t="str">
        <f>CONCATENATE([1]List1!$A$51)</f>
        <v>oddíl</v>
      </c>
      <c r="I529" s="63" t="str">
        <f>CONCATENATE([1]List1!$A$52)</f>
        <v>los</v>
      </c>
      <c r="L529" s="66" t="s">
        <v>47</v>
      </c>
      <c r="M529" s="66" t="s">
        <v>48</v>
      </c>
      <c r="N529" s="66" t="s">
        <v>49</v>
      </c>
      <c r="O529" s="66" t="s">
        <v>50</v>
      </c>
      <c r="P529" s="66" t="s">
        <v>55</v>
      </c>
      <c r="Q529" s="66" t="s">
        <v>51</v>
      </c>
      <c r="R529" s="66" t="s">
        <v>52</v>
      </c>
      <c r="S529" s="66" t="s">
        <v>53</v>
      </c>
      <c r="T529" s="66" t="s">
        <v>54</v>
      </c>
      <c r="U529" s="66" t="s">
        <v>56</v>
      </c>
      <c r="V529" s="66"/>
    </row>
    <row r="530" spans="1:22" ht="12.75" hidden="1" customHeight="1" x14ac:dyDescent="0.25">
      <c r="A530" s="312" t="str">
        <f>IF(D530="","",(CONCATENATE(L530,M530,N530,O530,P530)))</f>
        <v>Kolenovský Albert</v>
      </c>
      <c r="B530" s="313"/>
      <c r="C530" s="316" t="str">
        <f>IF(D530="","",(CONCATENATE(L531,M531,N531,O531,P531)))</f>
        <v>TAK Hellas Brno</v>
      </c>
      <c r="D530" s="291">
        <v>3</v>
      </c>
      <c r="E530" s="277"/>
      <c r="F530" s="312" t="str">
        <f>IF(I530="","",(CONCATENATE(Q530,R530,S530,T530,U530)))</f>
        <v/>
      </c>
      <c r="G530" s="313"/>
      <c r="H530" s="316" t="str">
        <f>IF(I530="","",(CONCATENATE(Q531,R531,S531,T531,U531)))</f>
        <v/>
      </c>
      <c r="I530" s="294">
        <v>5</v>
      </c>
      <c r="K530" t="s">
        <v>7</v>
      </c>
      <c r="L530" t="str">
        <f>IF($D530='Vážní listina'!$A$7,'Vážní listina'!$D$7,IF($D530='Vážní listina'!$A$8,'Vážní listina'!$D$8,IF($D530='Vážní listina'!$A$9,'Vážní listina'!$D$9,IF($D530='Vážní listina'!$A$10,'Vážní listina'!$D$10,IF($D530='Vážní listina'!$A$11,'Vážní listina'!$D$11,IF($D530='Vážní listina'!$A$12,'Vážní listina'!$D$12,""))))))</f>
        <v>Kolenovský Albert</v>
      </c>
      <c r="M530" t="str">
        <f>IF($D530='Vážní listina'!$A$13,'Vážní listina'!$D$13,IF($D530='Vážní listina'!$A$14,'Vážní listina'!$D$14,IF($D530='Vážní listina'!$A$15,'Vážní listina'!$D$15,IF($D530='Vážní listina'!$A$16,'Vážní listina'!$D$16,IF($D530='Vážní listina'!$A$17,'Vážní listina'!$D$17,IF($D530='Vážní listina'!$A$18,'Vážní listina'!$D$18,""))))))</f>
        <v/>
      </c>
      <c r="N530" t="str">
        <f>IF($D530='Vážní listina'!$A$19,'Vážní listina'!$D$19,IF($D530='Vážní listina'!$A$20,'Vážní listina'!$D$20,IF($D530='Vážní listina'!$A$21,'Vážní listina'!$D$21,IF($D530='Vážní listina'!$A$22,'Vážní listina'!$D$22,IF($D530='Vážní listina'!$A$23,'Vážní listina'!$D$23,IF($D530='Vážní listina'!$A$24,'Vážní listina'!$D$24,""))))))</f>
        <v/>
      </c>
      <c r="O530" t="str">
        <f>IF($D530='Vážní listina'!$A$25,'Vážní listina'!$D$25,IF($D530='Vážní listina'!$A$26,'Vážní listina'!$D$26,IF($D530='Vážní listina'!$A$27,'Vážní listina'!$D$27,IF($D530='Vážní listina'!$A$28,'Vážní listina'!$D$28,IF($D530='Vážní listina'!$A$29,'Vážní listina'!$D$29,IF($D530='Vážní listina'!$A$30,'Vážní listina'!$D$30,""))))))</f>
        <v/>
      </c>
      <c r="P530" t="str">
        <f>IF($D530='Vážní listina'!$A$31,'Vážní listina'!$D$31,IF($D530='Vážní listina'!$A$32,'Vážní listina'!$D$32,IF($D530='Vážní listina'!$A$33,'Vážní listina'!$D$33,IF($D530='Vážní listina'!$A$34,'Vážní listina'!$D$34,""))))</f>
        <v/>
      </c>
      <c r="Q530" t="str">
        <f>IF($I530='Vážní listina'!$A$7,'Vážní listina'!$D$7,IF($I530='Vážní listina'!$A$8,'Vážní listina'!$D$8,IF($I530='Vážní listina'!$A$9,'Vážní listina'!$D$9,IF($I530='Vážní listina'!$A$10,'Vážní listina'!$D$10,IF($I530='Vážní listina'!$A$11,'Vážní listina'!$D$11,IF($I530='Vážní listina'!$A$12,'Vážní listina'!$D$12,""))))))</f>
        <v/>
      </c>
      <c r="R530" t="str">
        <f>IF($I530='Vážní listina'!$A$13,'Vážní listina'!$D$13,IF($I530='Vážní listina'!$A$14,'Vážní listina'!$D$14,IF($I530='Vážní listina'!$A$15,'Vážní listina'!$D$15,IF($I530='Vážní listina'!$A$16,'Vážní listina'!$D$16,IF($I530='Vážní listina'!$A$17,'Vážní listina'!$D$17,IF($I530='Vážní listina'!$A$18,'Vážní listina'!$D$18,""))))))</f>
        <v/>
      </c>
      <c r="S530" t="str">
        <f>IF($I530='Vážní listina'!$A$19,'Vážní listina'!$D$19,IF($I530='Vážní listina'!$A$20,'Vážní listina'!$D$20,IF($I530='Vážní listina'!$A$21,'Vážní listina'!$D$21,IF($I530='Vážní listina'!$A$22,'Vážní listina'!$D$22,IF($I530='Vážní listina'!$A$23,'Vážní listina'!$D$23,IF($I530='Vážní listina'!$A$24,'Vážní listina'!$D$24,""))))))</f>
        <v/>
      </c>
      <c r="T530" t="str">
        <f>IF($I530='Vážní listina'!$A$25,'Vážní listina'!$D$25,IF($I530='Vážní listina'!$A$26,'Vážní listina'!$D$26,IF($I530='Vážní listina'!$A$27,'Vážní listina'!$D$27,IF($I530='Vážní listina'!$A$28,'Vážní listina'!$D$28,IF($I530='Vážní listina'!$A$29,'Vážní listina'!$D$29,IF($I530='Vážní listina'!$A$30,'Vážní listina'!$D$30,""))))))</f>
        <v/>
      </c>
      <c r="U530" t="str">
        <f>IF($I530='Vážní listina'!$A$31,'Vážní listina'!$D$31,IF($I530='Vážní listina'!$A$32,'Vážní listina'!$D$32,IF($I530='Vážní listina'!$A$33,'Vážní listina'!$D$33,IF($I530='Vážní listina'!$A$34,'Vážní listina'!$D$34,""))))</f>
        <v/>
      </c>
    </row>
    <row r="531" spans="1:22" ht="13.5" hidden="1" customHeight="1" thickBot="1" x14ac:dyDescent="0.3">
      <c r="A531" s="314"/>
      <c r="B531" s="315"/>
      <c r="C531" s="317"/>
      <c r="D531" s="292"/>
      <c r="E531" s="277"/>
      <c r="F531" s="314"/>
      <c r="G531" s="315"/>
      <c r="H531" s="317"/>
      <c r="I531" s="295"/>
      <c r="K531" t="s">
        <v>2</v>
      </c>
      <c r="L531" t="str">
        <f>IF($D530='Vážní listina'!$A$7,'Vážní listina'!$E$7,IF($D530='Vážní listina'!$A$8,'Vážní listina'!$E$8,IF($D530='Vážní listina'!$A$9,'Vážní listina'!$E$9,IF($D530='Vážní listina'!$A$10,'Vážní listina'!$E$10,IF($D530='Vážní listina'!$A$11,'Vážní listina'!$E$11,IF($D530='Vážní listina'!$A$12,'Vážní listina'!$E$12,""))))))</f>
        <v>TAK Hellas Brno</v>
      </c>
      <c r="M531" t="str">
        <f>IF($D530='Vážní listina'!$A$13,'Vážní listina'!$E$13,IF($D530='Vážní listina'!$A$14,'Vážní listina'!$E$14,IF($D530='Vážní listina'!$A$15,'Vážní listina'!$E$15,IF($D530='Vážní listina'!$A$16,'Vážní listina'!$E$16,IF($D530='Vážní listina'!$A$17,'Vážní listina'!$E$17,IF($D530='Vážní listina'!$A$18,'Vážní listina'!$E$18,""))))))</f>
        <v/>
      </c>
      <c r="N531" t="str">
        <f>IF($D530='Vážní listina'!$A$19,'Vážní listina'!$E$19,IF($D530='Vážní listina'!$A$20,'Vážní listina'!$E$20,IF($D530='Vážní listina'!$A$21,'Vážní listina'!$E$21,IF($D530='Vážní listina'!$A$22,'Vážní listina'!$E$22,IF($D530='Vážní listina'!$A$23,'Vážní listina'!$E$23,IF($D530='Vážní listina'!$A$24,'Vážní listina'!$E$24,""))))))</f>
        <v/>
      </c>
      <c r="O531" t="str">
        <f>IF($D530='Vážní listina'!$A$25,'Vážní listina'!$E$25,IF($D530='Vážní listina'!$A$26,'Vážní listina'!$E$26,IF($D530='Vážní listina'!$A$27,'Vážní listina'!$E$27,IF($D530='Vážní listina'!$A$28,'Vážní listina'!$E$28,IF($D530='Vážní listina'!$A$29,'Vážní listina'!$E$29,IF($D530='Vážní listina'!$A$30,'Vážní listina'!$E$30,""))))))</f>
        <v/>
      </c>
      <c r="P531" t="str">
        <f>IF($D530='Vážní listina'!$A$31,'Vážní listina'!$E$31,IF($D530='Vážní listina'!$A$32,'Vážní listina'!$E$32,IF($D530='Vážní listina'!$A$33,'Vážní listina'!$E$33,IF($D530='Vážní listina'!$A$34,'Vážní listina'!$E$34,""))))</f>
        <v/>
      </c>
      <c r="Q531" t="str">
        <f>IF($I530='Vážní listina'!$A$7,'Vážní listina'!$E$7,IF($I530='Vážní listina'!$A$8,'Vážní listina'!$E$8,IF($I530='Vážní listina'!$A$9,'Vážní listina'!$E$9,IF($I530='Vážní listina'!$A$10,'Vážní listina'!$E$10,IF($I530='Vážní listina'!$A$11,'Vážní listina'!$E$11,IF($I530='Vážní listina'!$A$12,'Vážní listina'!$E$12,""))))))</f>
        <v/>
      </c>
      <c r="R531" t="str">
        <f>IF($I530='Vážní listina'!$A$13,'Vážní listina'!$E$13,IF($I530='Vážní listina'!$A$14,'Vážní listina'!$E$14,IF($I530='Vážní listina'!$A$15,'Vážní listina'!$E$15,IF($I530='Vážní listina'!$A$16,'Vážní listina'!$E$16,IF($I530='Vážní listina'!$A$17,'Vážní listina'!$E$17,IF($I530='Vážní listina'!$A$18,'Vážní listina'!$E$18,""))))))</f>
        <v/>
      </c>
      <c r="S531" t="str">
        <f>IF($I530='Vážní listina'!$A$19,'Vážní listina'!$E$19,IF($I530='Vážní listina'!$A$20,'Vážní listina'!$E$20,IF($I530='Vážní listina'!$A$21,'Vážní listina'!$E$21,IF($I530='Vážní listina'!$A$22,'Vážní listina'!$E$22,IF($I530='Vážní listina'!$A$23,'Vážní listina'!$E$23,IF($I530='Vážní listina'!$A$24,'Vážní listina'!$E$24,""))))))</f>
        <v/>
      </c>
      <c r="T531" t="str">
        <f>IF($I530='Vážní listina'!$A$25,'Vážní listina'!$E$25,IF($I530='Vážní listina'!$A$26,'Vážní listina'!$E$26,IF($I530='Vážní listina'!$A$27,'Vážní listina'!$E$27,IF($I530='Vážní listina'!$A$28,'Vážní listina'!$E$28,IF($I530='Vážní listina'!$A$29,'Vážní listina'!$E$29,IF($I530='Vážní listina'!$A$30,'Vážní listina'!$E$30,""))))))</f>
        <v/>
      </c>
      <c r="U531" t="str">
        <f>IF($I530='Vážní listina'!$A$31,'Vážní listina'!$E$31,IF($I530='Vážní listina'!$A$32,'Vážní listina'!$E$32,IF($I530='Vážní listina'!$A$33,'Vážní listina'!$E$33,IF($I530='Vážní listina'!$A$34,'Vážní listina'!$E$34,""))))</f>
        <v/>
      </c>
    </row>
    <row r="532" spans="1:22" ht="13.8" hidden="1" thickTop="1" x14ac:dyDescent="0.25">
      <c r="A532" s="86"/>
      <c r="B532" s="86"/>
      <c r="C532" s="86"/>
      <c r="D532" s="64"/>
      <c r="E532" s="61"/>
      <c r="F532" s="64"/>
      <c r="G532" s="64"/>
      <c r="H532" s="64"/>
      <c r="I532" s="64"/>
    </row>
    <row r="533" spans="1:22" s="46" customFormat="1" hidden="1" x14ac:dyDescent="0.25">
      <c r="A533" s="65"/>
      <c r="B533" s="65"/>
      <c r="C533" s="65"/>
      <c r="E533" s="65"/>
    </row>
    <row r="534" spans="1:22" s="46" customFormat="1" hidden="1" x14ac:dyDescent="0.25">
      <c r="A534" s="65"/>
      <c r="B534" s="65"/>
      <c r="C534" s="65"/>
      <c r="E534" s="65"/>
    </row>
    <row r="535" spans="1:22" s="46" customFormat="1" hidden="1" x14ac:dyDescent="0.25">
      <c r="A535" s="65"/>
      <c r="B535" s="65"/>
      <c r="C535" s="65"/>
      <c r="E535" s="65"/>
    </row>
    <row r="536" spans="1:22" s="46" customFormat="1" hidden="1" x14ac:dyDescent="0.25">
      <c r="A536" s="65"/>
      <c r="B536" s="65"/>
      <c r="C536" s="65"/>
      <c r="E536" s="65"/>
    </row>
    <row r="537" spans="1:22" s="46" customFormat="1" hidden="1" x14ac:dyDescent="0.25">
      <c r="A537" s="65"/>
      <c r="B537" s="65"/>
      <c r="C537" s="65"/>
      <c r="E537" s="65"/>
    </row>
    <row r="538" spans="1:22" s="46" customFormat="1" hidden="1" x14ac:dyDescent="0.25">
      <c r="A538" s="65"/>
      <c r="B538" s="65"/>
      <c r="C538" s="65"/>
      <c r="E538" s="65"/>
    </row>
    <row r="539" spans="1:22" s="46" customFormat="1" hidden="1" x14ac:dyDescent="0.25">
      <c r="A539" s="65"/>
      <c r="B539" s="65"/>
      <c r="C539" s="65"/>
      <c r="E539" s="65"/>
    </row>
    <row r="540" spans="1:22" s="46" customFormat="1" hidden="1" x14ac:dyDescent="0.25">
      <c r="A540" s="65"/>
      <c r="B540" s="65"/>
      <c r="C540" s="65"/>
      <c r="E540" s="65"/>
    </row>
    <row r="541" spans="1:22" s="46" customFormat="1" hidden="1" x14ac:dyDescent="0.25">
      <c r="A541" s="65"/>
      <c r="B541" s="65"/>
      <c r="C541" s="65"/>
      <c r="E541" s="65"/>
    </row>
    <row r="542" spans="1:22" s="46" customFormat="1" hidden="1" x14ac:dyDescent="0.25">
      <c r="A542" s="65"/>
      <c r="B542" s="65"/>
      <c r="C542" s="65"/>
      <c r="E542" s="65"/>
    </row>
    <row r="543" spans="1:22" s="46" customFormat="1" hidden="1" x14ac:dyDescent="0.25">
      <c r="A543" s="65"/>
      <c r="B543" s="65"/>
      <c r="C543" s="65"/>
      <c r="E543" s="65"/>
    </row>
    <row r="544" spans="1:22" s="46" customFormat="1" hidden="1" x14ac:dyDescent="0.25">
      <c r="A544" s="65"/>
      <c r="B544" s="65"/>
      <c r="C544" s="65"/>
      <c r="E544" s="65"/>
    </row>
    <row r="545" spans="1:5" s="46" customFormat="1" hidden="1" x14ac:dyDescent="0.25">
      <c r="A545" s="65"/>
      <c r="B545" s="65"/>
      <c r="C545" s="65"/>
      <c r="E545" s="65"/>
    </row>
    <row r="546" spans="1:5" s="46" customFormat="1" hidden="1" x14ac:dyDescent="0.25">
      <c r="A546" s="65"/>
      <c r="B546" s="65"/>
      <c r="C546" s="65"/>
      <c r="E546" s="65"/>
    </row>
    <row r="547" spans="1:5" s="46" customFormat="1" hidden="1" x14ac:dyDescent="0.25">
      <c r="A547" s="65"/>
      <c r="B547" s="65"/>
      <c r="C547" s="65"/>
      <c r="E547" s="65"/>
    </row>
    <row r="548" spans="1:5" s="46" customFormat="1" hidden="1" x14ac:dyDescent="0.25">
      <c r="A548" s="65"/>
      <c r="B548" s="65"/>
      <c r="C548" s="65"/>
      <c r="E548" s="65"/>
    </row>
    <row r="549" spans="1:5" s="46" customFormat="1" hidden="1" x14ac:dyDescent="0.25">
      <c r="A549" s="65"/>
      <c r="B549" s="65"/>
      <c r="C549" s="65"/>
      <c r="E549" s="65"/>
    </row>
    <row r="550" spans="1:5" s="46" customFormat="1" hidden="1" x14ac:dyDescent="0.25">
      <c r="A550" s="65"/>
      <c r="B550" s="65"/>
      <c r="C550" s="65"/>
      <c r="E550" s="65"/>
    </row>
    <row r="551" spans="1:5" s="46" customFormat="1" hidden="1" x14ac:dyDescent="0.25">
      <c r="A551" s="65"/>
      <c r="B551" s="65"/>
      <c r="C551" s="65"/>
      <c r="E551" s="65"/>
    </row>
    <row r="552" spans="1:5" s="46" customFormat="1" hidden="1" x14ac:dyDescent="0.25">
      <c r="A552" s="65"/>
      <c r="B552" s="65"/>
      <c r="C552" s="65"/>
      <c r="E552" s="65"/>
    </row>
    <row r="553" spans="1:5" s="46" customFormat="1" hidden="1" x14ac:dyDescent="0.25">
      <c r="A553" s="65"/>
      <c r="B553" s="65"/>
      <c r="C553" s="65"/>
      <c r="E553" s="65"/>
    </row>
    <row r="554" spans="1:5" s="46" customFormat="1" hidden="1" x14ac:dyDescent="0.25">
      <c r="A554" s="65"/>
      <c r="B554" s="65"/>
      <c r="C554" s="65"/>
      <c r="E554" s="65"/>
    </row>
    <row r="555" spans="1:5" s="46" customFormat="1" hidden="1" x14ac:dyDescent="0.25">
      <c r="A555" s="65"/>
      <c r="B555" s="65"/>
      <c r="C555" s="65"/>
      <c r="E555" s="65"/>
    </row>
    <row r="556" spans="1:5" s="46" customFormat="1" hidden="1" x14ac:dyDescent="0.25">
      <c r="A556" s="65"/>
      <c r="B556" s="65"/>
      <c r="C556" s="65"/>
      <c r="E556" s="65"/>
    </row>
    <row r="557" spans="1:5" s="46" customFormat="1" hidden="1" x14ac:dyDescent="0.25">
      <c r="A557" s="65"/>
      <c r="B557" s="65"/>
      <c r="C557" s="65"/>
      <c r="E557" s="65"/>
    </row>
    <row r="558" spans="1:5" s="46" customFormat="1" hidden="1" x14ac:dyDescent="0.25">
      <c r="A558" s="65"/>
      <c r="B558" s="65"/>
      <c r="C558" s="65"/>
      <c r="E558" s="65"/>
    </row>
    <row r="559" spans="1:5" s="46" customFormat="1" hidden="1" x14ac:dyDescent="0.25">
      <c r="A559" s="65"/>
      <c r="B559" s="65"/>
      <c r="C559" s="65"/>
      <c r="E559" s="65"/>
    </row>
    <row r="560" spans="1:5" s="46" customFormat="1" hidden="1" x14ac:dyDescent="0.25">
      <c r="A560" s="65"/>
      <c r="B560" s="65"/>
      <c r="C560" s="65"/>
      <c r="E560" s="65"/>
    </row>
    <row r="561" spans="1:9" s="46" customFormat="1" hidden="1" x14ac:dyDescent="0.25">
      <c r="A561" s="65"/>
      <c r="B561" s="65"/>
      <c r="C561" s="65"/>
      <c r="E561" s="65"/>
    </row>
    <row r="562" spans="1:9" s="46" customFormat="1" hidden="1" x14ac:dyDescent="0.25">
      <c r="A562" s="65"/>
      <c r="B562" s="65"/>
      <c r="C562" s="65"/>
      <c r="E562" s="65"/>
    </row>
    <row r="563" spans="1:9" s="46" customFormat="1" hidden="1" x14ac:dyDescent="0.25">
      <c r="A563" s="65"/>
      <c r="B563" s="65"/>
      <c r="C563" s="65"/>
      <c r="E563" s="65"/>
    </row>
    <row r="564" spans="1:9" s="46" customFormat="1" hidden="1" x14ac:dyDescent="0.25">
      <c r="A564" s="65"/>
      <c r="B564" s="65"/>
      <c r="C564" s="65"/>
      <c r="E564" s="65"/>
    </row>
    <row r="565" spans="1:9" s="46" customFormat="1" hidden="1" x14ac:dyDescent="0.25">
      <c r="A565" s="65"/>
      <c r="B565" s="65"/>
      <c r="C565" s="65"/>
      <c r="E565" s="65"/>
    </row>
    <row r="566" spans="1:9" s="46" customFormat="1" hidden="1" x14ac:dyDescent="0.25">
      <c r="A566" s="65"/>
      <c r="B566" s="65"/>
      <c r="C566" s="65"/>
      <c r="E566" s="65"/>
    </row>
    <row r="567" spans="1:9" s="46" customFormat="1" hidden="1" x14ac:dyDescent="0.25">
      <c r="A567" s="65"/>
      <c r="B567" s="65"/>
      <c r="C567" s="65"/>
      <c r="E567" s="65"/>
    </row>
    <row r="568" spans="1:9" s="46" customFormat="1" hidden="1" x14ac:dyDescent="0.25">
      <c r="A568" s="65"/>
      <c r="B568" s="65"/>
      <c r="C568" s="65"/>
      <c r="E568" s="65"/>
    </row>
    <row r="569" spans="1:9" s="46" customFormat="1" hidden="1" x14ac:dyDescent="0.25">
      <c r="A569" s="65"/>
      <c r="B569" s="65"/>
      <c r="C569" s="65"/>
      <c r="E569" s="65"/>
    </row>
    <row r="570" spans="1:9" s="46" customFormat="1" hidden="1" x14ac:dyDescent="0.25">
      <c r="A570" s="65"/>
      <c r="B570" s="65"/>
      <c r="C570" s="65"/>
      <c r="E570" s="65"/>
    </row>
    <row r="571" spans="1:9" hidden="1" x14ac:dyDescent="0.25">
      <c r="A571" s="293" t="str">
        <f>A514</f>
        <v>Zápis hlasatele</v>
      </c>
      <c r="B571" s="293"/>
      <c r="C571" s="293"/>
      <c r="D571" s="293"/>
      <c r="E571" s="293"/>
      <c r="F571" s="293"/>
      <c r="G571" s="293"/>
      <c r="H571" s="293"/>
      <c r="I571" s="293"/>
    </row>
    <row r="572" spans="1:9" hidden="1" x14ac:dyDescent="0.25">
      <c r="A572" s="293"/>
      <c r="B572" s="293"/>
      <c r="C572" s="293"/>
      <c r="D572" s="293"/>
      <c r="E572" s="293"/>
      <c r="F572" s="293"/>
      <c r="G572" s="293"/>
      <c r="H572" s="293"/>
      <c r="I572" s="293"/>
    </row>
    <row r="573" spans="1:9" ht="12.75" hidden="1" customHeight="1" x14ac:dyDescent="0.25">
      <c r="A573" s="53"/>
      <c r="B573" s="53"/>
      <c r="C573" s="53"/>
      <c r="D573" s="49"/>
      <c r="E573" s="53"/>
      <c r="F573" s="49"/>
      <c r="G573" s="49"/>
      <c r="H573" s="49"/>
      <c r="I573" s="49"/>
    </row>
    <row r="574" spans="1:9" hidden="1" x14ac:dyDescent="0.25">
      <c r="A574" s="48"/>
      <c r="B574" s="48"/>
      <c r="C574" s="48"/>
      <c r="D574" s="47"/>
      <c r="E574" s="48"/>
      <c r="F574" s="44"/>
      <c r="G574" s="44"/>
      <c r="H574" s="44"/>
      <c r="I574" s="44"/>
    </row>
    <row r="575" spans="1:9" hidden="1" x14ac:dyDescent="0.25">
      <c r="A575" s="48"/>
      <c r="B575" s="48"/>
      <c r="C575" s="48"/>
      <c r="D575" s="47"/>
      <c r="E575" s="48"/>
      <c r="F575" s="44"/>
      <c r="G575" s="44"/>
      <c r="H575" s="44"/>
      <c r="I575" s="44"/>
    </row>
    <row r="576" spans="1:9" hidden="1" x14ac:dyDescent="0.25">
      <c r="A576" s="48"/>
      <c r="B576" s="48"/>
      <c r="C576" s="48"/>
      <c r="D576" s="47"/>
      <c r="E576" s="48"/>
      <c r="F576" s="44"/>
      <c r="G576" s="44"/>
      <c r="H576" s="44"/>
      <c r="I576" s="44"/>
    </row>
    <row r="577" spans="1:22" hidden="1" x14ac:dyDescent="0.25">
      <c r="A577" s="48"/>
      <c r="B577" s="48"/>
      <c r="C577" s="48"/>
      <c r="D577" s="47"/>
      <c r="E577" s="48"/>
      <c r="F577" s="44"/>
      <c r="G577" s="44"/>
      <c r="H577" s="44"/>
      <c r="I577" s="44"/>
    </row>
    <row r="578" spans="1:22" hidden="1" x14ac:dyDescent="0.25">
      <c r="A578" s="48"/>
      <c r="B578" s="48"/>
      <c r="C578" s="48"/>
      <c r="D578" s="47"/>
      <c r="E578" s="48"/>
      <c r="F578" s="44"/>
      <c r="G578" s="44"/>
      <c r="H578" s="44"/>
      <c r="I578" s="44"/>
    </row>
    <row r="579" spans="1:22" hidden="1" x14ac:dyDescent="0.25">
      <c r="A579" s="48"/>
      <c r="B579" s="48"/>
      <c r="C579" s="48"/>
      <c r="D579" s="47"/>
      <c r="E579" s="48"/>
      <c r="F579" s="44"/>
      <c r="G579" s="44"/>
      <c r="H579" s="44"/>
      <c r="I579" s="44"/>
    </row>
    <row r="580" spans="1:22" ht="13.8" hidden="1" thickBot="1" x14ac:dyDescent="0.3">
      <c r="A580" s="54"/>
      <c r="B580" s="54"/>
      <c r="C580" s="54"/>
      <c r="D580" s="44"/>
      <c r="E580" s="54"/>
      <c r="F580" s="44"/>
      <c r="G580" s="44"/>
      <c r="H580" s="44"/>
      <c r="I580" s="44"/>
    </row>
    <row r="581" spans="1:22" ht="27" hidden="1" thickTop="1" x14ac:dyDescent="0.25">
      <c r="A581" s="302" t="str">
        <f>CONCATENATE([1]List1!$A$40)</f>
        <v>soutěž</v>
      </c>
      <c r="B581" s="303"/>
      <c r="C581" s="55" t="str">
        <f>CONCATENATE([1]List1!$A$41)</f>
        <v>datum</v>
      </c>
      <c r="D581" s="50" t="str">
        <f>CONCATENATE([1]List1!$A$42)</f>
        <v>č. utkání</v>
      </c>
      <c r="E581" s="55" t="str">
        <f>CONCATENATE([1]List1!$A$43)</f>
        <v>hmotnost</v>
      </c>
      <c r="F581" s="50" t="str">
        <f>CONCATENATE([1]List1!$A$44)</f>
        <v>styl</v>
      </c>
      <c r="G581" s="50" t="str">
        <f>CONCATENATE([1]List1!$A$45)</f>
        <v>kolo</v>
      </c>
      <c r="H581" s="51" t="str">
        <f>CONCATENATE([1]List1!$A$46)</f>
        <v>finále</v>
      </c>
      <c r="I581" s="52" t="str">
        <f>CONCATENATE([1]List1!$A$47)</f>
        <v>žíněnka</v>
      </c>
    </row>
    <row r="582" spans="1:22" hidden="1" x14ac:dyDescent="0.25">
      <c r="A582" s="304" t="str">
        <f>CONCATENATE(A525)</f>
        <v>Brněnský dráček</v>
      </c>
      <c r="B582" s="305"/>
      <c r="C582" s="308" t="str">
        <f>CONCATENATE(C525)</f>
        <v xml:space="preserve"> 31.10.2020 </v>
      </c>
      <c r="D582" s="310">
        <f>D525+1</f>
        <v>2</v>
      </c>
      <c r="E582" s="298" t="str">
        <f>CONCATENATE(E525)</f>
        <v>C28</v>
      </c>
      <c r="F582" s="296" t="str">
        <f>CONCATENATE(F525)</f>
        <v>zadej styl</v>
      </c>
      <c r="G582" s="296" t="str">
        <f>CONCATENATE(G525)</f>
        <v>0</v>
      </c>
      <c r="H582" s="300"/>
      <c r="I582" s="296" t="str">
        <f>CONCATENATE(I525)</f>
        <v>2</v>
      </c>
    </row>
    <row r="583" spans="1:22" ht="13.8" hidden="1" thickBot="1" x14ac:dyDescent="0.3">
      <c r="A583" s="306"/>
      <c r="B583" s="307"/>
      <c r="C583" s="309"/>
      <c r="D583" s="311"/>
      <c r="E583" s="299"/>
      <c r="F583" s="297"/>
      <c r="G583" s="297"/>
      <c r="H583" s="301"/>
      <c r="I583" s="297"/>
    </row>
    <row r="584" spans="1:22" ht="14.4" hidden="1" thickTop="1" thickBot="1" x14ac:dyDescent="0.3">
      <c r="A584" s="54"/>
      <c r="B584" s="54"/>
      <c r="C584" s="54"/>
      <c r="D584" s="44"/>
      <c r="E584" s="54"/>
      <c r="F584" s="44"/>
      <c r="G584" s="44"/>
      <c r="H584" s="44"/>
      <c r="I584" s="44"/>
    </row>
    <row r="585" spans="1:22" ht="13.8" hidden="1" thickTop="1" x14ac:dyDescent="0.25">
      <c r="A585" s="274" t="str">
        <f>CONCATENATE([1]List1!$A$48)</f>
        <v>červený</v>
      </c>
      <c r="B585" s="275"/>
      <c r="C585" s="275"/>
      <c r="D585" s="276"/>
      <c r="E585" s="277"/>
      <c r="F585" s="278" t="str">
        <f>CONCATENATE([1]List1!$A$49)</f>
        <v>modrý</v>
      </c>
      <c r="G585" s="279"/>
      <c r="H585" s="279"/>
      <c r="I585" s="280"/>
    </row>
    <row r="586" spans="1:22" hidden="1" x14ac:dyDescent="0.25">
      <c r="A586" s="281" t="str">
        <f>CONCATENATE([1]List1!$A$50)</f>
        <v>jméno</v>
      </c>
      <c r="B586" s="282"/>
      <c r="C586" s="85" t="str">
        <f>CONCATENATE([1]List1!$A$51)</f>
        <v>oddíl</v>
      </c>
      <c r="D586" s="63" t="str">
        <f>CONCATENATE([1]List1!$A$52)</f>
        <v>los</v>
      </c>
      <c r="E586" s="277"/>
      <c r="F586" s="283" t="str">
        <f>CONCATENATE([1]List1!$A$50)</f>
        <v>jméno</v>
      </c>
      <c r="G586" s="284"/>
      <c r="H586" s="62" t="str">
        <f>CONCATENATE([1]List1!$A$51)</f>
        <v>oddíl</v>
      </c>
      <c r="I586" s="63" t="str">
        <f>CONCATENATE([1]List1!$A$52)</f>
        <v>los</v>
      </c>
      <c r="L586" s="66" t="s">
        <v>47</v>
      </c>
      <c r="M586" s="66" t="s">
        <v>48</v>
      </c>
      <c r="N586" s="66" t="s">
        <v>49</v>
      </c>
      <c r="O586" s="66" t="s">
        <v>50</v>
      </c>
      <c r="P586" s="66" t="s">
        <v>55</v>
      </c>
      <c r="Q586" s="66" t="s">
        <v>51</v>
      </c>
      <c r="R586" s="66" t="s">
        <v>52</v>
      </c>
      <c r="S586" s="66" t="s">
        <v>53</v>
      </c>
      <c r="T586" s="66" t="s">
        <v>54</v>
      </c>
      <c r="U586" s="66" t="s">
        <v>56</v>
      </c>
      <c r="V586" s="66"/>
    </row>
    <row r="587" spans="1:22" hidden="1" x14ac:dyDescent="0.25">
      <c r="A587" s="312" t="str">
        <f>CONCATENATE(L587,M587,N587,O587,P587)</f>
        <v>00000</v>
      </c>
      <c r="B587" s="313"/>
      <c r="C587" s="316" t="str">
        <f>CONCATENATE(L588,M588,N588,O588,P588)</f>
        <v>00000</v>
      </c>
      <c r="D587" s="291"/>
      <c r="E587" s="277"/>
      <c r="F587" s="312" t="str">
        <f>CONCATENATE(Q587,R587,S587,T587,U587)</f>
        <v>00000</v>
      </c>
      <c r="G587" s="313"/>
      <c r="H587" s="316" t="str">
        <f>CONCATENATE(Q588,R588,S588,T588,U588)</f>
        <v>00000</v>
      </c>
      <c r="I587" s="294"/>
      <c r="K587" t="s">
        <v>7</v>
      </c>
      <c r="L587">
        <f>IF($D587='Vážní listina'!$A$7,'Vážní listina'!$D$7,IF($D587='Vážní listina'!$A$8,'Vážní listina'!$D$8,IF($D587='Vážní listina'!$A$9,'Vážní listina'!$D$9,IF($D587='Vážní listina'!$A$10,'Vážní listina'!$D$10,IF($D587='Vážní listina'!$A$11,'Vážní listina'!$D$11,IF($D587='Vážní listina'!$A$12,'Vážní listina'!$D$12,""))))))</f>
        <v>0</v>
      </c>
      <c r="M587">
        <f>IF($D587='Vážní listina'!$A$13,'Vážní listina'!$D$13,IF($D587='Vážní listina'!$A$14,'Vážní listina'!$D$14,IF($D587='Vážní listina'!$A$15,'Vážní listina'!$D$15,IF($D587='Vážní listina'!$A$16,'Vážní listina'!$D$16,IF($D587='Vážní listina'!$A$17,'Vážní listina'!$D$17,IF($D587='Vážní listina'!$A$18,'Vážní listina'!$D$18,""))))))</f>
        <v>0</v>
      </c>
      <c r="N587">
        <f>IF($D587='Vážní listina'!$A$19,'Vážní listina'!$D$19,IF($D587='Vážní listina'!$A$20,'Vážní listina'!$D$20,IF($D587='Vážní listina'!$A$21,'Vážní listina'!$D$21,IF($D587='Vážní listina'!$A$22,'Vážní listina'!$D$22,IF($D587='Vážní listina'!$A$23,'Vážní listina'!$D$23,IF($D587='Vážní listina'!$A$24,'Vážní listina'!$D$24,""))))))</f>
        <v>0</v>
      </c>
      <c r="O587">
        <f>IF($D587='Vážní listina'!$A$25,'Vážní listina'!$D$25,IF($D587='Vážní listina'!$A$26,'Vážní listina'!$D$26,IF($D587='Vážní listina'!$A$27,'Vážní listina'!$D$27,IF($D587='Vážní listina'!$A$28,'Vážní listina'!$D$28,IF($D587='Vážní listina'!$A$29,'Vážní listina'!$D$29,IF($D587='Vážní listina'!$A$30,'Vážní listina'!$D$30,""))))))</f>
        <v>0</v>
      </c>
      <c r="P587">
        <f>IF($D587='Vážní listina'!$A$31,'Vážní listina'!$D$31,IF($D587='Vážní listina'!$A$32,'Vážní listina'!$D$32,IF($D587='Vážní listina'!$A$33,'Vážní listina'!$D$33,IF($D587='Vážní listina'!$A$34,'Vážní listina'!$D$34,""))))</f>
        <v>0</v>
      </c>
      <c r="Q587">
        <f>IF($I587='Vážní listina'!$A$7,'Vážní listina'!$D$7,IF($I587='Vážní listina'!$A$8,'Vážní listina'!$D$8,IF($I587='Vážní listina'!$A$9,'Vážní listina'!$D$9,IF($I587='Vážní listina'!$A$10,'Vážní listina'!$D$10,IF($I587='Vážní listina'!$A$11,'Vážní listina'!$D$11,IF($I587='Vážní listina'!$A$12,'Vážní listina'!$D$12,""))))))</f>
        <v>0</v>
      </c>
      <c r="R587">
        <f>IF($I587='Vážní listina'!$A$13,'Vážní listina'!$D$13,IF($I587='Vážní listina'!$A$14,'Vážní listina'!$D$14,IF($I587='Vážní listina'!$A$15,'Vážní listina'!$D$15,IF($I587='Vážní listina'!$A$16,'Vážní listina'!$D$16,IF($I587='Vážní listina'!$A$17,'Vážní listina'!$D$17,IF($I587='Vážní listina'!$A$18,'Vážní listina'!$D$18,""))))))</f>
        <v>0</v>
      </c>
      <c r="S587">
        <f>IF($I587='Vážní listina'!$A$19,'Vážní listina'!$D$19,IF($I587='Vážní listina'!$A$20,'Vážní listina'!$D$20,IF($I587='Vážní listina'!$A$21,'Vážní listina'!$D$21,IF($I587='Vážní listina'!$A$22,'Vážní listina'!$D$22,IF($I587='Vážní listina'!$A$23,'Vážní listina'!$D$23,IF($I587='Vážní listina'!$A$24,'Vážní listina'!$D$24,""))))))</f>
        <v>0</v>
      </c>
      <c r="T587">
        <f>IF($I587='Vážní listina'!$A$25,'Vážní listina'!$D$25,IF($I587='Vážní listina'!$A$26,'Vážní listina'!$D$26,IF($I587='Vážní listina'!$A$27,'Vážní listina'!$D$27,IF($I587='Vážní listina'!$A$28,'Vážní listina'!$D$28,IF($I587='Vážní listina'!$A$29,'Vážní listina'!$D$29,IF($I587='Vážní listina'!$A$30,'Vážní listina'!$D$30,""))))))</f>
        <v>0</v>
      </c>
      <c r="U587">
        <f>IF($I587='Vážní listina'!$A$31,'Vážní listina'!$D$31,IF($I587='Vážní listina'!$A$32,'Vážní listina'!$D$32,IF($I587='Vážní listina'!$A$33,'Vážní listina'!$D$33,IF($I587='Vážní listina'!$A$34,'Vážní listina'!$D$34,""))))</f>
        <v>0</v>
      </c>
    </row>
    <row r="588" spans="1:22" ht="13.8" hidden="1" thickBot="1" x14ac:dyDescent="0.3">
      <c r="A588" s="314"/>
      <c r="B588" s="315"/>
      <c r="C588" s="317"/>
      <c r="D588" s="292"/>
      <c r="E588" s="277"/>
      <c r="F588" s="314"/>
      <c r="G588" s="315"/>
      <c r="H588" s="317"/>
      <c r="I588" s="295"/>
      <c r="K588" t="s">
        <v>2</v>
      </c>
      <c r="L588">
        <f>IF($D587='Vážní listina'!$A$7,'Vážní listina'!$E$7,IF($D587='Vážní listina'!$A$8,'Vážní listina'!$E$8,IF($D587='Vážní listina'!$A$9,'Vážní listina'!$E$9,IF($D587='Vážní listina'!$A$10,'Vážní listina'!$E$10,IF($D587='Vážní listina'!$A$11,'Vážní listina'!$E$11,IF($D587='Vážní listina'!$A$12,'Vážní listina'!$E$12,""))))))</f>
        <v>0</v>
      </c>
      <c r="M588">
        <f>IF($D587='Vážní listina'!$A$13,'Vážní listina'!$E$13,IF($D587='Vážní listina'!$A$14,'Vážní listina'!$E$14,IF($D587='Vážní listina'!$A$15,'Vážní listina'!$E$15,IF($D587='Vážní listina'!$A$16,'Vážní listina'!$E$16,IF($D587='Vážní listina'!$A$17,'Vážní listina'!$E$17,IF($D587='Vážní listina'!$A$18,'Vážní listina'!$E$18,""))))))</f>
        <v>0</v>
      </c>
      <c r="N588">
        <f>IF($D587='Vážní listina'!$A$19,'Vážní listina'!$E$19,IF($D587='Vážní listina'!$A$20,'Vážní listina'!$E$20,IF($D587='Vážní listina'!$A$21,'Vážní listina'!$E$21,IF($D587='Vážní listina'!$A$22,'Vážní listina'!$E$22,IF($D587='Vážní listina'!$A$23,'Vážní listina'!$E$23,IF($D587='Vážní listina'!$A$24,'Vážní listina'!$E$24,""))))))</f>
        <v>0</v>
      </c>
      <c r="O588">
        <f>IF($D587='Vážní listina'!$A$25,'Vážní listina'!$E$25,IF($D587='Vážní listina'!$A$26,'Vážní listina'!$E$26,IF($D587='Vážní listina'!$A$27,'Vážní listina'!$E$27,IF($D587='Vážní listina'!$A$28,'Vážní listina'!$E$28,IF($D587='Vážní listina'!$A$29,'Vážní listina'!$E$29,IF($D587='Vážní listina'!$A$30,'Vážní listina'!$E$30,""))))))</f>
        <v>0</v>
      </c>
      <c r="P588">
        <f>IF($D587='Vážní listina'!$A$31,'Vážní listina'!$E$31,IF($D587='Vážní listina'!$A$32,'Vážní listina'!$E$32,IF($D587='Vážní listina'!$A$33,'Vážní listina'!$E$33,IF($D587='Vážní listina'!$A$34,'Vážní listina'!$E$34,""))))</f>
        <v>0</v>
      </c>
      <c r="Q588">
        <f>IF($I587='Vážní listina'!$A$7,'Vážní listina'!$E$7,IF($I587='Vážní listina'!$A$8,'Vážní listina'!$E$8,IF($I587='Vážní listina'!$A$9,'Vážní listina'!$E$9,IF($I587='Vážní listina'!$A$10,'Vážní listina'!$E$10,IF($I587='Vážní listina'!$A$11,'Vážní listina'!$E$11,IF($I587='Vážní listina'!$A$12,'Vážní listina'!$E$12,""))))))</f>
        <v>0</v>
      </c>
      <c r="R588">
        <f>IF($I587='Vážní listina'!$A$13,'Vážní listina'!$E$13,IF($I587='Vážní listina'!$A$14,'Vážní listina'!$E$14,IF($I587='Vážní listina'!$A$15,'Vážní listina'!$E$15,IF($I587='Vážní listina'!$A$16,'Vážní listina'!$E$16,IF($I587='Vážní listina'!$A$17,'Vážní listina'!$E$17,IF($I587='Vážní listina'!$A$18,'Vážní listina'!$E$18,""))))))</f>
        <v>0</v>
      </c>
      <c r="S588">
        <f>IF($I587='Vážní listina'!$A$19,'Vážní listina'!$E$19,IF($I587='Vážní listina'!$A$20,'Vážní listina'!$E$20,IF($I587='Vážní listina'!$A$21,'Vážní listina'!$E$21,IF($I587='Vážní listina'!$A$22,'Vážní listina'!$E$22,IF($I587='Vážní listina'!$A$23,'Vážní listina'!$E$23,IF($I587='Vážní listina'!$A$24,'Vážní listina'!$E$24,""))))))</f>
        <v>0</v>
      </c>
      <c r="T588">
        <f>IF($I587='Vážní listina'!$A$25,'Vážní listina'!$E$25,IF($I587='Vážní listina'!$A$26,'Vážní listina'!$E$26,IF($I587='Vážní listina'!$A$27,'Vážní listina'!$E$27,IF($I587='Vážní listina'!$A$28,'Vážní listina'!$E$28,IF($I587='Vážní listina'!$A$29,'Vážní listina'!$E$29,IF($I587='Vážní listina'!$A$30,'Vážní listina'!$E$30,""))))))</f>
        <v>0</v>
      </c>
      <c r="U588">
        <f>IF($I587='Vážní listina'!$A$31,'Vážní listina'!$E$31,IF($I587='Vážní listina'!$A$32,'Vážní listina'!$E$32,IF($I587='Vážní listina'!$A$33,'Vážní listina'!$E$33,IF($I587='Vážní listina'!$A$34,'Vážní listina'!$E$34,""))))</f>
        <v>0</v>
      </c>
    </row>
    <row r="589" spans="1:22" ht="13.8" hidden="1" thickTop="1" x14ac:dyDescent="0.25">
      <c r="A589" s="86"/>
      <c r="B589" s="86"/>
      <c r="C589" s="86"/>
      <c r="D589" s="64"/>
      <c r="E589" s="61"/>
      <c r="F589" s="64"/>
      <c r="G589" s="64"/>
      <c r="H589" s="64"/>
      <c r="I589" s="64"/>
    </row>
    <row r="590" spans="1:22" s="46" customFormat="1" hidden="1" x14ac:dyDescent="0.25">
      <c r="A590" s="65"/>
      <c r="B590" s="65"/>
      <c r="C590" s="65"/>
      <c r="E590" s="65"/>
    </row>
    <row r="591" spans="1:22" s="46" customFormat="1" hidden="1" x14ac:dyDescent="0.25">
      <c r="A591" s="65"/>
      <c r="B591" s="65"/>
      <c r="C591" s="65"/>
      <c r="E591" s="65"/>
    </row>
    <row r="592" spans="1:22" s="46" customFormat="1" hidden="1" x14ac:dyDescent="0.25">
      <c r="A592" s="65"/>
      <c r="B592" s="65"/>
      <c r="C592" s="65"/>
      <c r="E592" s="65"/>
    </row>
    <row r="593" spans="1:5" s="46" customFormat="1" hidden="1" x14ac:dyDescent="0.25">
      <c r="A593" s="65"/>
      <c r="B593" s="65"/>
      <c r="C593" s="65"/>
      <c r="E593" s="65"/>
    </row>
    <row r="594" spans="1:5" s="46" customFormat="1" hidden="1" x14ac:dyDescent="0.25">
      <c r="A594" s="65"/>
      <c r="B594" s="65"/>
      <c r="C594" s="65"/>
      <c r="E594" s="65"/>
    </row>
    <row r="595" spans="1:5" s="46" customFormat="1" hidden="1" x14ac:dyDescent="0.25">
      <c r="A595" s="65"/>
      <c r="B595" s="65"/>
      <c r="C595" s="65"/>
      <c r="E595" s="65"/>
    </row>
    <row r="596" spans="1:5" s="46" customFormat="1" hidden="1" x14ac:dyDescent="0.25">
      <c r="A596" s="65"/>
      <c r="B596" s="65"/>
      <c r="C596" s="65"/>
      <c r="E596" s="65"/>
    </row>
    <row r="597" spans="1:5" s="46" customFormat="1" hidden="1" x14ac:dyDescent="0.25">
      <c r="A597" s="65"/>
      <c r="B597" s="65"/>
      <c r="C597" s="65"/>
      <c r="E597" s="65"/>
    </row>
    <row r="598" spans="1:5" s="46" customFormat="1" hidden="1" x14ac:dyDescent="0.25">
      <c r="A598" s="65"/>
      <c r="B598" s="65"/>
      <c r="C598" s="65"/>
      <c r="E598" s="65"/>
    </row>
    <row r="599" spans="1:5" s="46" customFormat="1" hidden="1" x14ac:dyDescent="0.25">
      <c r="A599" s="65"/>
      <c r="B599" s="65"/>
      <c r="C599" s="65"/>
      <c r="E599" s="65"/>
    </row>
    <row r="600" spans="1:5" s="46" customFormat="1" hidden="1" x14ac:dyDescent="0.25">
      <c r="A600" s="65"/>
      <c r="B600" s="65"/>
      <c r="C600" s="65"/>
      <c r="E600" s="65"/>
    </row>
    <row r="601" spans="1:5" s="46" customFormat="1" hidden="1" x14ac:dyDescent="0.25">
      <c r="A601" s="65"/>
      <c r="B601" s="65"/>
      <c r="C601" s="65"/>
      <c r="E601" s="65"/>
    </row>
    <row r="602" spans="1:5" s="46" customFormat="1" hidden="1" x14ac:dyDescent="0.25">
      <c r="A602" s="65"/>
      <c r="B602" s="65"/>
      <c r="C602" s="65"/>
      <c r="E602" s="65"/>
    </row>
    <row r="603" spans="1:5" s="46" customFormat="1" hidden="1" x14ac:dyDescent="0.25">
      <c r="A603" s="65"/>
      <c r="B603" s="65"/>
      <c r="C603" s="65"/>
      <c r="E603" s="65"/>
    </row>
    <row r="604" spans="1:5" s="46" customFormat="1" hidden="1" x14ac:dyDescent="0.25">
      <c r="A604" s="65"/>
      <c r="B604" s="65"/>
      <c r="C604" s="65"/>
      <c r="E604" s="65"/>
    </row>
    <row r="605" spans="1:5" s="46" customFormat="1" hidden="1" x14ac:dyDescent="0.25">
      <c r="A605" s="65"/>
      <c r="B605" s="65"/>
      <c r="C605" s="65"/>
      <c r="E605" s="65"/>
    </row>
    <row r="606" spans="1:5" s="46" customFormat="1" hidden="1" x14ac:dyDescent="0.25">
      <c r="A606" s="65"/>
      <c r="B606" s="65"/>
      <c r="C606" s="65"/>
      <c r="E606" s="65"/>
    </row>
    <row r="607" spans="1:5" s="46" customFormat="1" hidden="1" x14ac:dyDescent="0.25">
      <c r="A607" s="65"/>
      <c r="B607" s="65"/>
      <c r="C607" s="65"/>
      <c r="E607" s="65"/>
    </row>
    <row r="608" spans="1:5" s="46" customFormat="1" hidden="1" x14ac:dyDescent="0.25">
      <c r="A608" s="65"/>
      <c r="B608" s="65"/>
      <c r="C608" s="65"/>
      <c r="E608" s="65"/>
    </row>
    <row r="609" spans="1:5" s="46" customFormat="1" hidden="1" x14ac:dyDescent="0.25">
      <c r="A609" s="65"/>
      <c r="B609" s="65"/>
      <c r="C609" s="65"/>
      <c r="E609" s="65"/>
    </row>
    <row r="610" spans="1:5" s="46" customFormat="1" hidden="1" x14ac:dyDescent="0.25">
      <c r="A610" s="65"/>
      <c r="B610" s="65"/>
      <c r="C610" s="65"/>
      <c r="E610" s="65"/>
    </row>
    <row r="611" spans="1:5" s="46" customFormat="1" hidden="1" x14ac:dyDescent="0.25">
      <c r="A611" s="65"/>
      <c r="B611" s="65"/>
      <c r="C611" s="65"/>
      <c r="E611" s="65"/>
    </row>
    <row r="612" spans="1:5" s="46" customFormat="1" hidden="1" x14ac:dyDescent="0.25">
      <c r="A612" s="65"/>
      <c r="B612" s="65"/>
      <c r="C612" s="65"/>
      <c r="E612" s="65"/>
    </row>
    <row r="613" spans="1:5" s="46" customFormat="1" hidden="1" x14ac:dyDescent="0.25">
      <c r="A613" s="65"/>
      <c r="B613" s="65"/>
      <c r="C613" s="65"/>
      <c r="E613" s="65"/>
    </row>
    <row r="614" spans="1:5" s="46" customFormat="1" hidden="1" x14ac:dyDescent="0.25">
      <c r="A614" s="65"/>
      <c r="B614" s="65"/>
      <c r="C614" s="65"/>
      <c r="E614" s="65"/>
    </row>
    <row r="615" spans="1:5" s="46" customFormat="1" hidden="1" x14ac:dyDescent="0.25">
      <c r="A615" s="65"/>
      <c r="B615" s="65"/>
      <c r="C615" s="65"/>
      <c r="E615" s="65"/>
    </row>
    <row r="616" spans="1:5" s="46" customFormat="1" hidden="1" x14ac:dyDescent="0.25">
      <c r="A616" s="65"/>
      <c r="B616" s="65"/>
      <c r="C616" s="65"/>
      <c r="E616" s="65"/>
    </row>
    <row r="617" spans="1:5" s="46" customFormat="1" hidden="1" x14ac:dyDescent="0.25">
      <c r="A617" s="65"/>
      <c r="B617" s="65"/>
      <c r="C617" s="65"/>
      <c r="E617" s="65"/>
    </row>
    <row r="618" spans="1:5" s="46" customFormat="1" hidden="1" x14ac:dyDescent="0.25">
      <c r="A618" s="65"/>
      <c r="B618" s="65"/>
      <c r="C618" s="65"/>
      <c r="E618" s="65"/>
    </row>
    <row r="619" spans="1:5" s="46" customFormat="1" hidden="1" x14ac:dyDescent="0.25">
      <c r="A619" s="65"/>
      <c r="B619" s="65"/>
      <c r="C619" s="65"/>
      <c r="E619" s="65"/>
    </row>
    <row r="620" spans="1:5" s="46" customFormat="1" hidden="1" x14ac:dyDescent="0.25">
      <c r="A620" s="65"/>
      <c r="B620" s="65"/>
      <c r="C620" s="65"/>
      <c r="E620" s="65"/>
    </row>
    <row r="621" spans="1:5" s="46" customFormat="1" hidden="1" x14ac:dyDescent="0.25">
      <c r="A621" s="65"/>
      <c r="B621" s="65"/>
      <c r="C621" s="65"/>
      <c r="E621" s="65"/>
    </row>
    <row r="622" spans="1:5" s="46" customFormat="1" hidden="1" x14ac:dyDescent="0.25">
      <c r="A622" s="65"/>
      <c r="B622" s="65"/>
      <c r="C622" s="65"/>
      <c r="E622" s="65"/>
    </row>
    <row r="623" spans="1:5" s="46" customFormat="1" hidden="1" x14ac:dyDescent="0.25">
      <c r="A623" s="65"/>
      <c r="B623" s="65"/>
      <c r="C623" s="65"/>
      <c r="E623" s="65"/>
    </row>
    <row r="624" spans="1:5" s="46" customFormat="1" hidden="1" x14ac:dyDescent="0.25">
      <c r="A624" s="65"/>
      <c r="B624" s="65"/>
      <c r="C624" s="65"/>
      <c r="E624" s="65"/>
    </row>
    <row r="625" spans="1:9" s="46" customFormat="1" hidden="1" x14ac:dyDescent="0.25">
      <c r="A625" s="65"/>
      <c r="B625" s="65"/>
      <c r="C625" s="65"/>
      <c r="E625" s="65"/>
    </row>
    <row r="626" spans="1:9" s="46" customFormat="1" hidden="1" x14ac:dyDescent="0.25">
      <c r="A626" s="65"/>
      <c r="B626" s="65"/>
      <c r="C626" s="65"/>
      <c r="E626" s="65"/>
    </row>
    <row r="627" spans="1:9" s="46" customFormat="1" hidden="1" x14ac:dyDescent="0.25">
      <c r="A627" s="65"/>
      <c r="B627" s="65"/>
      <c r="C627" s="65"/>
      <c r="E627" s="65"/>
    </row>
    <row r="628" spans="1:9" hidden="1" x14ac:dyDescent="0.25">
      <c r="A628" s="293" t="str">
        <f>A571</f>
        <v>Zápis hlasatele</v>
      </c>
      <c r="B628" s="293"/>
      <c r="C628" s="293"/>
      <c r="D628" s="293"/>
      <c r="E628" s="293"/>
      <c r="F628" s="293"/>
      <c r="G628" s="293"/>
      <c r="H628" s="293"/>
      <c r="I628" s="293"/>
    </row>
    <row r="629" spans="1:9" hidden="1" x14ac:dyDescent="0.25">
      <c r="A629" s="293"/>
      <c r="B629" s="293"/>
      <c r="C629" s="293"/>
      <c r="D629" s="293"/>
      <c r="E629" s="293"/>
      <c r="F629" s="293"/>
      <c r="G629" s="293"/>
      <c r="H629" s="293"/>
      <c r="I629" s="293"/>
    </row>
    <row r="630" spans="1:9" ht="12.75" hidden="1" customHeight="1" x14ac:dyDescent="0.25">
      <c r="A630" s="53"/>
      <c r="B630" s="53"/>
      <c r="C630" s="53"/>
      <c r="D630" s="49"/>
      <c r="E630" s="53"/>
      <c r="F630" s="49"/>
      <c r="G630" s="49"/>
      <c r="H630" s="49"/>
      <c r="I630" s="49"/>
    </row>
    <row r="631" spans="1:9" hidden="1" x14ac:dyDescent="0.25">
      <c r="A631" s="48"/>
      <c r="B631" s="48"/>
      <c r="C631" s="48"/>
      <c r="D631" s="47"/>
      <c r="E631" s="48"/>
      <c r="F631" s="44"/>
      <c r="G631" s="44"/>
      <c r="H631" s="44"/>
      <c r="I631" s="44"/>
    </row>
    <row r="632" spans="1:9" hidden="1" x14ac:dyDescent="0.25">
      <c r="A632" s="48"/>
      <c r="B632" s="48"/>
      <c r="C632" s="48"/>
      <c r="D632" s="47"/>
      <c r="E632" s="48"/>
      <c r="F632" s="44"/>
      <c r="G632" s="44"/>
      <c r="H632" s="44"/>
      <c r="I632" s="44"/>
    </row>
    <row r="633" spans="1:9" hidden="1" x14ac:dyDescent="0.25">
      <c r="A633" s="48"/>
      <c r="B633" s="48"/>
      <c r="C633" s="48"/>
      <c r="D633" s="47"/>
      <c r="E633" s="48"/>
      <c r="F633" s="44"/>
      <c r="G633" s="44"/>
      <c r="H633" s="44"/>
      <c r="I633" s="44"/>
    </row>
    <row r="634" spans="1:9" hidden="1" x14ac:dyDescent="0.25">
      <c r="A634" s="48"/>
      <c r="B634" s="48"/>
      <c r="C634" s="48"/>
      <c r="D634" s="47"/>
      <c r="E634" s="48"/>
      <c r="F634" s="44"/>
      <c r="G634" s="44"/>
      <c r="H634" s="44"/>
      <c r="I634" s="44"/>
    </row>
    <row r="635" spans="1:9" hidden="1" x14ac:dyDescent="0.25">
      <c r="A635" s="48"/>
      <c r="B635" s="48"/>
      <c r="C635" s="48"/>
      <c r="D635" s="47"/>
      <c r="E635" s="48"/>
      <c r="F635" s="44"/>
      <c r="G635" s="44"/>
      <c r="H635" s="44"/>
      <c r="I635" s="44"/>
    </row>
    <row r="636" spans="1:9" hidden="1" x14ac:dyDescent="0.25">
      <c r="A636" s="48"/>
      <c r="B636" s="48"/>
      <c r="C636" s="48"/>
      <c r="D636" s="47"/>
      <c r="E636" s="48"/>
      <c r="F636" s="44"/>
      <c r="G636" s="44"/>
      <c r="H636" s="44"/>
      <c r="I636" s="44"/>
    </row>
    <row r="637" spans="1:9" ht="13.8" hidden="1" thickBot="1" x14ac:dyDescent="0.3">
      <c r="A637" s="54"/>
      <c r="B637" s="54"/>
      <c r="C637" s="54"/>
      <c r="D637" s="44"/>
      <c r="E637" s="54"/>
      <c r="F637" s="44"/>
      <c r="G637" s="44"/>
      <c r="H637" s="44"/>
      <c r="I637" s="44"/>
    </row>
    <row r="638" spans="1:9" ht="27" hidden="1" thickTop="1" x14ac:dyDescent="0.25">
      <c r="A638" s="302" t="str">
        <f>CONCATENATE([1]List1!$A$40)</f>
        <v>soutěž</v>
      </c>
      <c r="B638" s="303"/>
      <c r="C638" s="55" t="str">
        <f>CONCATENATE([1]List1!$A$41)</f>
        <v>datum</v>
      </c>
      <c r="D638" s="50" t="str">
        <f>CONCATENATE([1]List1!$A$42)</f>
        <v>č. utkání</v>
      </c>
      <c r="E638" s="55" t="str">
        <f>CONCATENATE([1]List1!$A$43)</f>
        <v>hmotnost</v>
      </c>
      <c r="F638" s="50" t="str">
        <f>CONCATENATE([1]List1!$A$44)</f>
        <v>styl</v>
      </c>
      <c r="G638" s="50" t="str">
        <f>CONCATENATE([1]List1!$A$45)</f>
        <v>kolo</v>
      </c>
      <c r="H638" s="51" t="str">
        <f>CONCATENATE([1]List1!$A$46)</f>
        <v>finále</v>
      </c>
      <c r="I638" s="52" t="str">
        <f>CONCATENATE([1]List1!$A$47)</f>
        <v>žíněnka</v>
      </c>
    </row>
    <row r="639" spans="1:9" hidden="1" x14ac:dyDescent="0.25">
      <c r="A639" s="304" t="str">
        <f>CONCATENATE(A582)</f>
        <v>Brněnský dráček</v>
      </c>
      <c r="B639" s="305"/>
      <c r="C639" s="308" t="str">
        <f>CONCATENATE(C582)</f>
        <v xml:space="preserve"> 31.10.2020 </v>
      </c>
      <c r="D639" s="310">
        <f>D582+1</f>
        <v>3</v>
      </c>
      <c r="E639" s="298" t="str">
        <f>CONCATENATE(E582)</f>
        <v>C28</v>
      </c>
      <c r="F639" s="296" t="str">
        <f>CONCATENATE(F582)</f>
        <v>zadej styl</v>
      </c>
      <c r="G639" s="296" t="str">
        <f>CONCATENATE(G582)</f>
        <v>0</v>
      </c>
      <c r="H639" s="300"/>
      <c r="I639" s="296" t="str">
        <f>CONCATENATE(I582)</f>
        <v>2</v>
      </c>
    </row>
    <row r="640" spans="1:9" ht="13.8" hidden="1" thickBot="1" x14ac:dyDescent="0.3">
      <c r="A640" s="306"/>
      <c r="B640" s="307"/>
      <c r="C640" s="309"/>
      <c r="D640" s="311"/>
      <c r="E640" s="299"/>
      <c r="F640" s="297"/>
      <c r="G640" s="297"/>
      <c r="H640" s="301"/>
      <c r="I640" s="297"/>
    </row>
    <row r="641" spans="1:22" ht="14.4" hidden="1" thickTop="1" thickBot="1" x14ac:dyDescent="0.3">
      <c r="A641" s="54"/>
      <c r="B641" s="54"/>
      <c r="C641" s="54"/>
      <c r="D641" s="44"/>
      <c r="E641" s="54"/>
      <c r="F641" s="44"/>
      <c r="G641" s="44"/>
      <c r="H641" s="44"/>
      <c r="I641" s="44"/>
    </row>
    <row r="642" spans="1:22" ht="13.8" hidden="1" thickTop="1" x14ac:dyDescent="0.25">
      <c r="A642" s="274" t="str">
        <f>CONCATENATE([1]List1!$A$48)</f>
        <v>červený</v>
      </c>
      <c r="B642" s="275"/>
      <c r="C642" s="275"/>
      <c r="D642" s="276"/>
      <c r="E642" s="277"/>
      <c r="F642" s="278" t="str">
        <f>CONCATENATE([1]List1!$A$49)</f>
        <v>modrý</v>
      </c>
      <c r="G642" s="279"/>
      <c r="H642" s="279"/>
      <c r="I642" s="280"/>
    </row>
    <row r="643" spans="1:22" hidden="1" x14ac:dyDescent="0.25">
      <c r="A643" s="281" t="str">
        <f>CONCATENATE([1]List1!$A$50)</f>
        <v>jméno</v>
      </c>
      <c r="B643" s="282"/>
      <c r="C643" s="85" t="str">
        <f>CONCATENATE([1]List1!$A$51)</f>
        <v>oddíl</v>
      </c>
      <c r="D643" s="63" t="str">
        <f>CONCATENATE([1]List1!$A$52)</f>
        <v>los</v>
      </c>
      <c r="E643" s="277"/>
      <c r="F643" s="283" t="str">
        <f>CONCATENATE([1]List1!$A$50)</f>
        <v>jméno</v>
      </c>
      <c r="G643" s="284"/>
      <c r="H643" s="62" t="str">
        <f>CONCATENATE([1]List1!$A$51)</f>
        <v>oddíl</v>
      </c>
      <c r="I643" s="63" t="str">
        <f>CONCATENATE([1]List1!$A$52)</f>
        <v>los</v>
      </c>
      <c r="L643" s="66" t="s">
        <v>47</v>
      </c>
      <c r="M643" s="66" t="s">
        <v>48</v>
      </c>
      <c r="N643" s="66" t="s">
        <v>49</v>
      </c>
      <c r="O643" s="66" t="s">
        <v>50</v>
      </c>
      <c r="P643" s="66" t="s">
        <v>55</v>
      </c>
      <c r="Q643" s="66" t="s">
        <v>51</v>
      </c>
      <c r="R643" s="66" t="s">
        <v>52</v>
      </c>
      <c r="S643" s="66" t="s">
        <v>53</v>
      </c>
      <c r="T643" s="66" t="s">
        <v>54</v>
      </c>
      <c r="U643" s="66" t="s">
        <v>56</v>
      </c>
      <c r="V643" s="66"/>
    </row>
    <row r="644" spans="1:22" hidden="1" x14ac:dyDescent="0.25">
      <c r="A644" s="312" t="str">
        <f>CONCATENATE(L644,M644,N644,O644,P644)</f>
        <v>00000</v>
      </c>
      <c r="B644" s="313"/>
      <c r="C644" s="316" t="str">
        <f>CONCATENATE(L645,M645,N645,O645,P645)</f>
        <v>00000</v>
      </c>
      <c r="D644" s="291"/>
      <c r="E644" s="277"/>
      <c r="F644" s="312" t="str">
        <f>CONCATENATE(Q644,R644,S644,T644,U644)</f>
        <v>00000</v>
      </c>
      <c r="G644" s="313"/>
      <c r="H644" s="316" t="str">
        <f>CONCATENATE(Q645,R645,S645,T645,U645)</f>
        <v>00000</v>
      </c>
      <c r="I644" s="294"/>
      <c r="K644" t="s">
        <v>7</v>
      </c>
      <c r="L644">
        <f>IF($D644='Vážní listina'!$A$7,'Vážní listina'!$D$7,IF($D644='Vážní listina'!$A$8,'Vážní listina'!$D$8,IF($D644='Vážní listina'!$A$9,'Vážní listina'!$D$9,IF($D644='Vážní listina'!$A$10,'Vážní listina'!$D$10,IF($D644='Vážní listina'!$A$11,'Vážní listina'!$D$11,IF($D644='Vážní listina'!$A$12,'Vážní listina'!$D$12,""))))))</f>
        <v>0</v>
      </c>
      <c r="M644">
        <f>IF($D644='Vážní listina'!$A$13,'Vážní listina'!$D$13,IF($D644='Vážní listina'!$A$14,'Vážní listina'!$D$14,IF($D644='Vážní listina'!$A$15,'Vážní listina'!$D$15,IF($D644='Vážní listina'!$A$16,'Vážní listina'!$D$16,IF($D644='Vážní listina'!$A$17,'Vážní listina'!$D$17,IF($D644='Vážní listina'!$A$18,'Vážní listina'!$D$18,""))))))</f>
        <v>0</v>
      </c>
      <c r="N644">
        <f>IF($D644='Vážní listina'!$A$19,'Vážní listina'!$D$19,IF($D644='Vážní listina'!$A$20,'Vážní listina'!$D$20,IF($D644='Vážní listina'!$A$21,'Vážní listina'!$D$21,IF($D644='Vážní listina'!$A$22,'Vážní listina'!$D$22,IF($D644='Vážní listina'!$A$23,'Vážní listina'!$D$23,IF($D644='Vážní listina'!$A$24,'Vážní listina'!$D$24,""))))))</f>
        <v>0</v>
      </c>
      <c r="O644">
        <f>IF($D644='Vážní listina'!$A$25,'Vážní listina'!$D$25,IF($D644='Vážní listina'!$A$26,'Vážní listina'!$D$26,IF($D644='Vážní listina'!$A$27,'Vážní listina'!$D$27,IF($D644='Vážní listina'!$A$28,'Vážní listina'!$D$28,IF($D644='Vážní listina'!$A$29,'Vážní listina'!$D$29,IF($D644='Vážní listina'!$A$30,'Vážní listina'!$D$30,""))))))</f>
        <v>0</v>
      </c>
      <c r="P644">
        <f>IF($D644='Vážní listina'!$A$31,'Vážní listina'!$D$31,IF($D644='Vážní listina'!$A$32,'Vážní listina'!$D$32,IF($D644='Vážní listina'!$A$33,'Vážní listina'!$D$33,IF($D644='Vážní listina'!$A$34,'Vážní listina'!$D$34,""))))</f>
        <v>0</v>
      </c>
      <c r="Q644">
        <f>IF($I644='Vážní listina'!$A$7,'Vážní listina'!$D$7,IF($I644='Vážní listina'!$A$8,'Vážní listina'!$D$8,IF($I644='Vážní listina'!$A$9,'Vážní listina'!$D$9,IF($I644='Vážní listina'!$A$10,'Vážní listina'!$D$10,IF($I644='Vážní listina'!$A$11,'Vážní listina'!$D$11,IF($I644='Vážní listina'!$A$12,'Vážní listina'!$D$12,""))))))</f>
        <v>0</v>
      </c>
      <c r="R644">
        <f>IF($I644='Vážní listina'!$A$13,'Vážní listina'!$D$13,IF($I644='Vážní listina'!$A$14,'Vážní listina'!$D$14,IF($I644='Vážní listina'!$A$15,'Vážní listina'!$D$15,IF($I644='Vážní listina'!$A$16,'Vážní listina'!$D$16,IF($I644='Vážní listina'!$A$17,'Vážní listina'!$D$17,IF($I644='Vážní listina'!$A$18,'Vážní listina'!$D$18,""))))))</f>
        <v>0</v>
      </c>
      <c r="S644">
        <f>IF($I644='Vážní listina'!$A$19,'Vážní listina'!$D$19,IF($I644='Vážní listina'!$A$20,'Vážní listina'!$D$20,IF($I644='Vážní listina'!$A$21,'Vážní listina'!$D$21,IF($I644='Vážní listina'!$A$22,'Vážní listina'!$D$22,IF($I644='Vážní listina'!$A$23,'Vážní listina'!$D$23,IF($I644='Vážní listina'!$A$24,'Vážní listina'!$D$24,""))))))</f>
        <v>0</v>
      </c>
      <c r="T644">
        <f>IF($I644='Vážní listina'!$A$25,'Vážní listina'!$D$25,IF($I644='Vážní listina'!$A$26,'Vážní listina'!$D$26,IF($I644='Vážní listina'!$A$27,'Vážní listina'!$D$27,IF($I644='Vážní listina'!$A$28,'Vážní listina'!$D$28,IF($I644='Vážní listina'!$A$29,'Vážní listina'!$D$29,IF($I644='Vážní listina'!$A$30,'Vážní listina'!$D$30,""))))))</f>
        <v>0</v>
      </c>
      <c r="U644">
        <f>IF($I644='Vážní listina'!$A$31,'Vážní listina'!$D$31,IF($I644='Vážní listina'!$A$32,'Vážní listina'!$D$32,IF($I644='Vážní listina'!$A$33,'Vážní listina'!$D$33,IF($I644='Vážní listina'!$A$34,'Vážní listina'!$D$34,""))))</f>
        <v>0</v>
      </c>
    </row>
    <row r="645" spans="1:22" ht="13.8" hidden="1" thickBot="1" x14ac:dyDescent="0.3">
      <c r="A645" s="314"/>
      <c r="B645" s="315"/>
      <c r="C645" s="317"/>
      <c r="D645" s="292"/>
      <c r="E645" s="277"/>
      <c r="F645" s="314"/>
      <c r="G645" s="315"/>
      <c r="H645" s="317"/>
      <c r="I645" s="295"/>
      <c r="K645" t="s">
        <v>2</v>
      </c>
      <c r="L645">
        <f>IF($D644='Vážní listina'!$A$7,'Vážní listina'!$E$7,IF($D644='Vážní listina'!$A$8,'Vážní listina'!$E$8,IF($D644='Vážní listina'!$A$9,'Vážní listina'!$E$9,IF($D644='Vážní listina'!$A$10,'Vážní listina'!$E$10,IF($D644='Vážní listina'!$A$11,'Vážní listina'!$E$11,IF($D644='Vážní listina'!$A$12,'Vážní listina'!$E$12,""))))))</f>
        <v>0</v>
      </c>
      <c r="M645">
        <f>IF($D644='Vážní listina'!$A$13,'Vážní listina'!$E$13,IF($D644='Vážní listina'!$A$14,'Vážní listina'!$E$14,IF($D644='Vážní listina'!$A$15,'Vážní listina'!$E$15,IF($D644='Vážní listina'!$A$16,'Vážní listina'!$E$16,IF($D644='Vážní listina'!$A$17,'Vážní listina'!$E$17,IF($D644='Vážní listina'!$A$18,'Vážní listina'!$E$18,""))))))</f>
        <v>0</v>
      </c>
      <c r="N645">
        <f>IF($D644='Vážní listina'!$A$19,'Vážní listina'!$E$19,IF($D644='Vážní listina'!$A$20,'Vážní listina'!$E$20,IF($D644='Vážní listina'!$A$21,'Vážní listina'!$E$21,IF($D644='Vážní listina'!$A$22,'Vážní listina'!$E$22,IF($D644='Vážní listina'!$A$23,'Vážní listina'!$E$23,IF($D644='Vážní listina'!$A$24,'Vážní listina'!$E$24,""))))))</f>
        <v>0</v>
      </c>
      <c r="O645">
        <f>IF($D644='Vážní listina'!$A$25,'Vážní listina'!$E$25,IF($D644='Vážní listina'!$A$26,'Vážní listina'!$E$26,IF($D644='Vážní listina'!$A$27,'Vážní listina'!$E$27,IF($D644='Vážní listina'!$A$28,'Vážní listina'!$E$28,IF($D644='Vážní listina'!$A$29,'Vážní listina'!$E$29,IF($D644='Vážní listina'!$A$30,'Vážní listina'!$E$30,""))))))</f>
        <v>0</v>
      </c>
      <c r="P645">
        <f>IF($D644='Vážní listina'!$A$31,'Vážní listina'!$E$31,IF($D644='Vážní listina'!$A$32,'Vážní listina'!$E$32,IF($D644='Vážní listina'!$A$33,'Vážní listina'!$E$33,IF($D644='Vážní listina'!$A$34,'Vážní listina'!$E$34,""))))</f>
        <v>0</v>
      </c>
      <c r="Q645">
        <f>IF($I644='Vážní listina'!$A$7,'Vážní listina'!$E$7,IF($I644='Vážní listina'!$A$8,'Vážní listina'!$E$8,IF($I644='Vážní listina'!$A$9,'Vážní listina'!$E$9,IF($I644='Vážní listina'!$A$10,'Vážní listina'!$E$10,IF($I644='Vážní listina'!$A$11,'Vážní listina'!$E$11,IF($I644='Vážní listina'!$A$12,'Vážní listina'!$E$12,""))))))</f>
        <v>0</v>
      </c>
      <c r="R645">
        <f>IF($I644='Vážní listina'!$A$13,'Vážní listina'!$E$13,IF($I644='Vážní listina'!$A$14,'Vážní listina'!$E$14,IF($I644='Vážní listina'!$A$15,'Vážní listina'!$E$15,IF($I644='Vážní listina'!$A$16,'Vážní listina'!$E$16,IF($I644='Vážní listina'!$A$17,'Vážní listina'!$E$17,IF($I644='Vážní listina'!$A$18,'Vážní listina'!$E$18,""))))))</f>
        <v>0</v>
      </c>
      <c r="S645">
        <f>IF($I644='Vážní listina'!$A$19,'Vážní listina'!$E$19,IF($I644='Vážní listina'!$A$20,'Vážní listina'!$E$20,IF($I644='Vážní listina'!$A$21,'Vážní listina'!$E$21,IF($I644='Vážní listina'!$A$22,'Vážní listina'!$E$22,IF($I644='Vážní listina'!$A$23,'Vážní listina'!$E$23,IF($I644='Vážní listina'!$A$24,'Vážní listina'!$E$24,""))))))</f>
        <v>0</v>
      </c>
      <c r="T645">
        <f>IF($I644='Vážní listina'!$A$25,'Vážní listina'!$E$25,IF($I644='Vážní listina'!$A$26,'Vážní listina'!$E$26,IF($I644='Vážní listina'!$A$27,'Vážní listina'!$E$27,IF($I644='Vážní listina'!$A$28,'Vážní listina'!$E$28,IF($I644='Vážní listina'!$A$29,'Vážní listina'!$E$29,IF($I644='Vážní listina'!$A$30,'Vážní listina'!$E$30,""))))))</f>
        <v>0</v>
      </c>
      <c r="U645">
        <f>IF($I644='Vážní listina'!$A$31,'Vážní listina'!$E$31,IF($I644='Vážní listina'!$A$32,'Vážní listina'!$E$32,IF($I644='Vážní listina'!$A$33,'Vážní listina'!$E$33,IF($I644='Vážní listina'!$A$34,'Vážní listina'!$E$34,""))))</f>
        <v>0</v>
      </c>
    </row>
    <row r="646" spans="1:22" ht="13.8" hidden="1" thickTop="1" x14ac:dyDescent="0.25">
      <c r="A646" s="86"/>
      <c r="B646" s="86"/>
      <c r="C646" s="86"/>
      <c r="D646" s="64"/>
      <c r="E646" s="61"/>
      <c r="F646" s="64"/>
      <c r="G646" s="64"/>
      <c r="H646" s="64"/>
      <c r="I646" s="64"/>
    </row>
    <row r="647" spans="1:22" s="46" customFormat="1" hidden="1" x14ac:dyDescent="0.25">
      <c r="A647" s="65"/>
      <c r="B647" s="65"/>
      <c r="C647" s="65"/>
      <c r="E647" s="65"/>
    </row>
    <row r="648" spans="1:22" s="46" customFormat="1" hidden="1" x14ac:dyDescent="0.25">
      <c r="A648" s="65"/>
      <c r="B648" s="65"/>
      <c r="C648" s="65"/>
      <c r="E648" s="65"/>
    </row>
    <row r="649" spans="1:22" s="46" customFormat="1" hidden="1" x14ac:dyDescent="0.25">
      <c r="A649" s="65"/>
      <c r="B649" s="65"/>
      <c r="C649" s="65"/>
      <c r="E649" s="65"/>
    </row>
    <row r="650" spans="1:22" s="46" customFormat="1" hidden="1" x14ac:dyDescent="0.25">
      <c r="A650" s="65"/>
      <c r="B650" s="65"/>
      <c r="C650" s="65"/>
      <c r="E650" s="65"/>
    </row>
    <row r="651" spans="1:22" s="46" customFormat="1" hidden="1" x14ac:dyDescent="0.25">
      <c r="A651" s="65"/>
      <c r="B651" s="65"/>
      <c r="C651" s="65"/>
      <c r="E651" s="65"/>
    </row>
    <row r="652" spans="1:22" s="46" customFormat="1" hidden="1" x14ac:dyDescent="0.25">
      <c r="A652" s="65"/>
      <c r="B652" s="65"/>
      <c r="C652" s="65"/>
      <c r="E652" s="65"/>
    </row>
    <row r="653" spans="1:22" s="46" customFormat="1" hidden="1" x14ac:dyDescent="0.25">
      <c r="A653" s="65"/>
      <c r="B653" s="65"/>
      <c r="C653" s="65"/>
      <c r="E653" s="65"/>
    </row>
    <row r="654" spans="1:22" s="46" customFormat="1" hidden="1" x14ac:dyDescent="0.25">
      <c r="A654" s="65"/>
      <c r="B654" s="65"/>
      <c r="C654" s="65"/>
      <c r="E654" s="65"/>
    </row>
    <row r="655" spans="1:22" s="46" customFormat="1" hidden="1" x14ac:dyDescent="0.25">
      <c r="A655" s="65"/>
      <c r="B655" s="65"/>
      <c r="C655" s="65"/>
      <c r="E655" s="65"/>
    </row>
    <row r="656" spans="1:22" s="46" customFormat="1" hidden="1" x14ac:dyDescent="0.25">
      <c r="A656" s="65"/>
      <c r="B656" s="65"/>
      <c r="C656" s="65"/>
      <c r="E656" s="65"/>
    </row>
    <row r="657" spans="1:5" s="46" customFormat="1" hidden="1" x14ac:dyDescent="0.25">
      <c r="A657" s="65"/>
      <c r="B657" s="65"/>
      <c r="C657" s="65"/>
      <c r="E657" s="65"/>
    </row>
    <row r="658" spans="1:5" s="46" customFormat="1" hidden="1" x14ac:dyDescent="0.25">
      <c r="A658" s="65"/>
      <c r="B658" s="65"/>
      <c r="C658" s="65"/>
      <c r="E658" s="65"/>
    </row>
    <row r="659" spans="1:5" s="46" customFormat="1" hidden="1" x14ac:dyDescent="0.25">
      <c r="A659" s="65"/>
      <c r="B659" s="65"/>
      <c r="C659" s="65"/>
      <c r="E659" s="65"/>
    </row>
    <row r="660" spans="1:5" s="46" customFormat="1" hidden="1" x14ac:dyDescent="0.25">
      <c r="A660" s="65"/>
      <c r="B660" s="65"/>
      <c r="C660" s="65"/>
      <c r="E660" s="65"/>
    </row>
    <row r="661" spans="1:5" s="46" customFormat="1" hidden="1" x14ac:dyDescent="0.25">
      <c r="A661" s="65"/>
      <c r="B661" s="65"/>
      <c r="C661" s="65"/>
      <c r="E661" s="65"/>
    </row>
    <row r="662" spans="1:5" s="46" customFormat="1" hidden="1" x14ac:dyDescent="0.25">
      <c r="A662" s="65"/>
      <c r="B662" s="65"/>
      <c r="C662" s="65"/>
      <c r="E662" s="65"/>
    </row>
    <row r="663" spans="1:5" s="46" customFormat="1" hidden="1" x14ac:dyDescent="0.25">
      <c r="A663" s="65"/>
      <c r="B663" s="65"/>
      <c r="C663" s="65"/>
      <c r="E663" s="65"/>
    </row>
    <row r="664" spans="1:5" s="46" customFormat="1" hidden="1" x14ac:dyDescent="0.25">
      <c r="A664" s="65"/>
      <c r="B664" s="65"/>
      <c r="C664" s="65"/>
      <c r="E664" s="65"/>
    </row>
    <row r="665" spans="1:5" s="46" customFormat="1" hidden="1" x14ac:dyDescent="0.25">
      <c r="A665" s="65"/>
      <c r="B665" s="65"/>
      <c r="C665" s="65"/>
      <c r="E665" s="65"/>
    </row>
    <row r="666" spans="1:5" s="46" customFormat="1" hidden="1" x14ac:dyDescent="0.25">
      <c r="A666" s="65"/>
      <c r="B666" s="65"/>
      <c r="C666" s="65"/>
      <c r="E666" s="65"/>
    </row>
    <row r="667" spans="1:5" s="46" customFormat="1" hidden="1" x14ac:dyDescent="0.25">
      <c r="A667" s="65"/>
      <c r="B667" s="65"/>
      <c r="C667" s="65"/>
      <c r="E667" s="65"/>
    </row>
    <row r="668" spans="1:5" s="46" customFormat="1" hidden="1" x14ac:dyDescent="0.25">
      <c r="A668" s="65"/>
      <c r="B668" s="65"/>
      <c r="C668" s="65"/>
      <c r="E668" s="65"/>
    </row>
    <row r="669" spans="1:5" s="46" customFormat="1" hidden="1" x14ac:dyDescent="0.25">
      <c r="A669" s="65"/>
      <c r="B669" s="65"/>
      <c r="C669" s="65"/>
      <c r="E669" s="65"/>
    </row>
    <row r="670" spans="1:5" s="46" customFormat="1" hidden="1" x14ac:dyDescent="0.25">
      <c r="A670" s="65"/>
      <c r="B670" s="65"/>
      <c r="C670" s="65"/>
      <c r="E670" s="65"/>
    </row>
    <row r="671" spans="1:5" s="46" customFormat="1" hidden="1" x14ac:dyDescent="0.25">
      <c r="A671" s="65"/>
      <c r="B671" s="65"/>
      <c r="C671" s="65"/>
      <c r="E671" s="65"/>
    </row>
    <row r="672" spans="1:5" s="46" customFormat="1" hidden="1" x14ac:dyDescent="0.25">
      <c r="A672" s="65"/>
      <c r="B672" s="65"/>
      <c r="C672" s="65"/>
      <c r="E672" s="65"/>
    </row>
    <row r="673" spans="1:9" s="46" customFormat="1" hidden="1" x14ac:dyDescent="0.25">
      <c r="A673" s="65"/>
      <c r="B673" s="65"/>
      <c r="C673" s="65"/>
      <c r="E673" s="65"/>
    </row>
    <row r="674" spans="1:9" s="46" customFormat="1" hidden="1" x14ac:dyDescent="0.25">
      <c r="A674" s="65"/>
      <c r="B674" s="65"/>
      <c r="C674" s="65"/>
      <c r="E674" s="65"/>
    </row>
    <row r="675" spans="1:9" s="46" customFormat="1" hidden="1" x14ac:dyDescent="0.25">
      <c r="A675" s="65"/>
      <c r="B675" s="65"/>
      <c r="C675" s="65"/>
      <c r="E675" s="65"/>
    </row>
    <row r="676" spans="1:9" s="46" customFormat="1" hidden="1" x14ac:dyDescent="0.25">
      <c r="A676" s="65"/>
      <c r="B676" s="65"/>
      <c r="C676" s="65"/>
      <c r="E676" s="65"/>
    </row>
    <row r="677" spans="1:9" s="46" customFormat="1" hidden="1" x14ac:dyDescent="0.25">
      <c r="A677" s="65"/>
      <c r="B677" s="65"/>
      <c r="C677" s="65"/>
      <c r="E677" s="65"/>
    </row>
    <row r="678" spans="1:9" s="46" customFormat="1" hidden="1" x14ac:dyDescent="0.25">
      <c r="A678" s="65"/>
      <c r="B678" s="65"/>
      <c r="C678" s="65"/>
      <c r="E678" s="65"/>
    </row>
    <row r="679" spans="1:9" s="46" customFormat="1" hidden="1" x14ac:dyDescent="0.25">
      <c r="A679" s="65"/>
      <c r="B679" s="65"/>
      <c r="C679" s="65"/>
      <c r="E679" s="65"/>
    </row>
    <row r="680" spans="1:9" s="46" customFormat="1" hidden="1" x14ac:dyDescent="0.25">
      <c r="A680" s="65"/>
      <c r="B680" s="65"/>
      <c r="C680" s="65"/>
      <c r="E680" s="65"/>
    </row>
    <row r="681" spans="1:9" s="46" customFormat="1" hidden="1" x14ac:dyDescent="0.25">
      <c r="A681" s="65"/>
      <c r="B681" s="65"/>
      <c r="C681" s="65"/>
      <c r="E681" s="65"/>
    </row>
    <row r="682" spans="1:9" s="46" customFormat="1" hidden="1" x14ac:dyDescent="0.25">
      <c r="A682" s="65"/>
      <c r="B682" s="65"/>
      <c r="C682" s="65"/>
      <c r="E682" s="65"/>
    </row>
    <row r="683" spans="1:9" s="46" customFormat="1" hidden="1" x14ac:dyDescent="0.25">
      <c r="A683" s="65"/>
      <c r="B683" s="65"/>
      <c r="C683" s="65"/>
      <c r="E683" s="65"/>
    </row>
    <row r="684" spans="1:9" s="46" customFormat="1" hidden="1" x14ac:dyDescent="0.25">
      <c r="A684" s="65"/>
      <c r="B684" s="65"/>
      <c r="C684" s="65"/>
      <c r="E684" s="65"/>
    </row>
    <row r="685" spans="1:9" hidden="1" x14ac:dyDescent="0.25">
      <c r="A685" s="293" t="s">
        <v>9</v>
      </c>
      <c r="B685" s="293"/>
      <c r="C685" s="293"/>
      <c r="D685" s="293"/>
      <c r="E685" s="293"/>
      <c r="F685" s="293"/>
      <c r="G685" s="293"/>
      <c r="H685" s="293"/>
      <c r="I685" s="293"/>
    </row>
    <row r="686" spans="1:9" hidden="1" x14ac:dyDescent="0.25">
      <c r="A686" s="293"/>
      <c r="B686" s="293"/>
      <c r="C686" s="293"/>
      <c r="D686" s="293"/>
      <c r="E686" s="293"/>
      <c r="F686" s="293"/>
      <c r="G686" s="293"/>
      <c r="H686" s="293"/>
      <c r="I686" s="293"/>
    </row>
    <row r="687" spans="1:9" ht="12.75" hidden="1" customHeight="1" x14ac:dyDescent="0.25">
      <c r="A687" s="53"/>
      <c r="B687" s="53"/>
      <c r="C687" s="53"/>
      <c r="D687" s="49"/>
      <c r="E687" s="53"/>
      <c r="F687" s="49"/>
      <c r="G687" s="49"/>
      <c r="H687" s="49"/>
      <c r="I687" s="49"/>
    </row>
    <row r="688" spans="1:9" hidden="1" x14ac:dyDescent="0.25">
      <c r="A688" s="48"/>
      <c r="B688" s="48"/>
      <c r="C688" s="48"/>
      <c r="D688" s="47"/>
      <c r="E688" s="48"/>
      <c r="F688" s="44"/>
      <c r="G688" s="44"/>
      <c r="H688" s="44"/>
      <c r="I688" s="44"/>
    </row>
    <row r="689" spans="1:22" hidden="1" x14ac:dyDescent="0.25">
      <c r="A689" s="48"/>
      <c r="B689" s="48"/>
      <c r="C689" s="48"/>
      <c r="D689" s="47"/>
      <c r="E689" s="48"/>
      <c r="F689" s="44"/>
      <c r="G689" s="44"/>
      <c r="H689" s="44"/>
      <c r="I689" s="44"/>
    </row>
    <row r="690" spans="1:22" hidden="1" x14ac:dyDescent="0.25">
      <c r="A690" s="48"/>
      <c r="B690" s="48"/>
      <c r="C690" s="48"/>
      <c r="D690" s="47"/>
      <c r="E690" s="48"/>
      <c r="F690" s="44"/>
      <c r="G690" s="44"/>
      <c r="H690" s="44"/>
      <c r="I690" s="44"/>
    </row>
    <row r="691" spans="1:22" hidden="1" x14ac:dyDescent="0.25">
      <c r="A691" s="48"/>
      <c r="B691" s="48"/>
      <c r="C691" s="48"/>
      <c r="D691" s="47"/>
      <c r="E691" s="48"/>
      <c r="F691" s="44"/>
      <c r="G691" s="44"/>
      <c r="H691" s="44"/>
      <c r="I691" s="44"/>
    </row>
    <row r="692" spans="1:22" hidden="1" x14ac:dyDescent="0.25">
      <c r="A692" s="48"/>
      <c r="B692" s="48"/>
      <c r="C692" s="48"/>
      <c r="D692" s="47"/>
      <c r="E692" s="48"/>
      <c r="F692" s="44"/>
      <c r="G692" s="44"/>
      <c r="H692" s="44"/>
      <c r="I692" s="44"/>
    </row>
    <row r="693" spans="1:22" hidden="1" x14ac:dyDescent="0.25">
      <c r="A693" s="48"/>
      <c r="B693" s="48"/>
      <c r="C693" s="48"/>
      <c r="D693" s="47"/>
      <c r="E693" s="48"/>
      <c r="F693" s="44"/>
      <c r="G693" s="44"/>
      <c r="H693" s="44"/>
      <c r="I693" s="44"/>
    </row>
    <row r="694" spans="1:22" ht="13.8" hidden="1" thickBot="1" x14ac:dyDescent="0.3">
      <c r="A694" s="54"/>
      <c r="B694" s="54"/>
      <c r="C694" s="54"/>
      <c r="D694" s="44"/>
      <c r="E694" s="54"/>
      <c r="F694" s="44"/>
      <c r="G694" s="44"/>
      <c r="H694" s="44"/>
      <c r="I694" s="44"/>
    </row>
    <row r="695" spans="1:22" ht="27" hidden="1" thickTop="1" x14ac:dyDescent="0.25">
      <c r="A695" s="302" t="s">
        <v>13</v>
      </c>
      <c r="B695" s="303"/>
      <c r="C695" s="55" t="s">
        <v>0</v>
      </c>
      <c r="D695" s="50" t="s">
        <v>14</v>
      </c>
      <c r="E695" s="55" t="s">
        <v>3</v>
      </c>
      <c r="F695" s="50" t="s">
        <v>8</v>
      </c>
      <c r="G695" s="50" t="s">
        <v>1</v>
      </c>
      <c r="H695" s="51" t="s">
        <v>5</v>
      </c>
      <c r="I695" s="52" t="s">
        <v>6</v>
      </c>
    </row>
    <row r="696" spans="1:22" hidden="1" x14ac:dyDescent="0.25">
      <c r="A696" s="304" t="str">
        <f>CONCATENATE(A639)</f>
        <v>Brněnský dráček</v>
      </c>
      <c r="B696" s="305"/>
      <c r="C696" s="308" t="str">
        <f>CONCATENATE(C639)</f>
        <v xml:space="preserve"> 31.10.2020 </v>
      </c>
      <c r="D696" s="310">
        <f>D639+1</f>
        <v>4</v>
      </c>
      <c r="E696" s="298" t="str">
        <f>CONCATENATE(E639)</f>
        <v>C28</v>
      </c>
      <c r="F696" s="296" t="str">
        <f>CONCATENATE(F639)</f>
        <v>zadej styl</v>
      </c>
      <c r="G696" s="296" t="str">
        <f>CONCATENATE(G639)</f>
        <v>0</v>
      </c>
      <c r="H696" s="300"/>
      <c r="I696" s="296" t="str">
        <f>CONCATENATE(I639)</f>
        <v>2</v>
      </c>
    </row>
    <row r="697" spans="1:22" ht="13.8" hidden="1" thickBot="1" x14ac:dyDescent="0.3">
      <c r="A697" s="306"/>
      <c r="B697" s="307"/>
      <c r="C697" s="309"/>
      <c r="D697" s="311"/>
      <c r="E697" s="299"/>
      <c r="F697" s="297"/>
      <c r="G697" s="297"/>
      <c r="H697" s="301"/>
      <c r="I697" s="297"/>
    </row>
    <row r="698" spans="1:22" ht="14.4" hidden="1" thickTop="1" thickBot="1" x14ac:dyDescent="0.3">
      <c r="A698" s="54"/>
      <c r="B698" s="54"/>
      <c r="C698" s="54"/>
      <c r="D698" s="44"/>
      <c r="E698" s="54"/>
      <c r="F698" s="44"/>
      <c r="G698" s="44"/>
      <c r="H698" s="44"/>
      <c r="I698" s="44"/>
    </row>
    <row r="699" spans="1:22" ht="13.8" hidden="1" thickTop="1" x14ac:dyDescent="0.25">
      <c r="A699" s="274" t="s">
        <v>15</v>
      </c>
      <c r="B699" s="275"/>
      <c r="C699" s="275"/>
      <c r="D699" s="276"/>
      <c r="E699" s="277"/>
      <c r="F699" s="278" t="s">
        <v>16</v>
      </c>
      <c r="G699" s="279"/>
      <c r="H699" s="279"/>
      <c r="I699" s="280"/>
    </row>
    <row r="700" spans="1:22" hidden="1" x14ac:dyDescent="0.25">
      <c r="A700" s="281" t="s">
        <v>7</v>
      </c>
      <c r="B700" s="282"/>
      <c r="C700" s="85" t="s">
        <v>17</v>
      </c>
      <c r="D700" s="63" t="s">
        <v>4</v>
      </c>
      <c r="E700" s="277"/>
      <c r="F700" s="283" t="s">
        <v>7</v>
      </c>
      <c r="G700" s="284"/>
      <c r="H700" s="62" t="s">
        <v>17</v>
      </c>
      <c r="I700" s="63" t="s">
        <v>4</v>
      </c>
      <c r="L700" s="66" t="s">
        <v>47</v>
      </c>
      <c r="M700" s="66" t="s">
        <v>48</v>
      </c>
      <c r="N700" s="66" t="s">
        <v>49</v>
      </c>
      <c r="O700" s="66" t="s">
        <v>50</v>
      </c>
      <c r="P700" s="66"/>
      <c r="Q700" s="66" t="s">
        <v>51</v>
      </c>
      <c r="R700" s="66" t="s">
        <v>52</v>
      </c>
      <c r="S700" s="66" t="s">
        <v>53</v>
      </c>
      <c r="T700" s="66" t="s">
        <v>54</v>
      </c>
      <c r="U700" s="66"/>
      <c r="V700" s="66"/>
    </row>
    <row r="701" spans="1:22" hidden="1" x14ac:dyDescent="0.25">
      <c r="A701" s="285" t="e">
        <f>CONCATENATE(L701,M701,N701,O701)</f>
        <v>#REF!</v>
      </c>
      <c r="B701" s="286"/>
      <c r="C701" s="289" t="e">
        <f>CONCATENATE(L702,M702,N702,O702)</f>
        <v>#REF!</v>
      </c>
      <c r="D701" s="291">
        <v>15</v>
      </c>
      <c r="E701" s="277"/>
      <c r="F701" s="285" t="e">
        <f>CONCATENATE(Q701,R701,S701,T701)</f>
        <v>#REF!</v>
      </c>
      <c r="G701" s="286"/>
      <c r="H701" s="289" t="e">
        <f>CONCATENATE(Q702,R702,S702,T702)</f>
        <v>#REF!</v>
      </c>
      <c r="I701" s="294">
        <v>16</v>
      </c>
      <c r="K701" t="s">
        <v>7</v>
      </c>
      <c r="L701" t="e">
        <f>IF($D701='Vážní listina'!#REF!,'Vážní listina'!$D$7,IF($D701='Vážní listina'!#REF!,'Vážní listina'!$D$8,IF($D701='Vážní listina'!#REF!,'Vážní listina'!$D$9,IF($D701='Vážní listina'!#REF!,'Vážní listina'!$D$10,IF($D701='Vážní listina'!#REF!,'Vážní listina'!$D$11,IF($D701='Vážní listina'!#REF!,'Vážní listina'!$D$12,""))))))</f>
        <v>#REF!</v>
      </c>
      <c r="M701" t="e">
        <f>IF($D701='Vážní listina'!#REF!,'Vážní listina'!$D$13,IF($D701='Vážní listina'!#REF!,'Vážní listina'!$D$14,IF($D701='Vážní listina'!#REF!,'Vážní listina'!$D$15,IF($D701='Vážní listina'!#REF!,'Vážní listina'!$D$16,IF($D701='Vážní listina'!#REF!,'Vážní listina'!$D$17,IF($D701='Vážní listina'!#REF!,'Vážní listina'!$D$18,""))))))</f>
        <v>#REF!</v>
      </c>
      <c r="N701" t="e">
        <f>IF($D701='Vážní listina'!#REF!,'Vážní listina'!$D$19,IF($D701='Vážní listina'!#REF!,'Vážní listina'!$D$20,IF($D701='Vážní listina'!#REF!,'Vážní listina'!$D$21,IF($D701='Vážní listina'!#REF!,'Vážní listina'!$D$22,IF($D701='Vážní listina'!#REF!,'Vážní listina'!$D$23,IF($D701='Vážní listina'!#REF!,'Vážní listina'!$D$24,""))))))</f>
        <v>#REF!</v>
      </c>
      <c r="O701" t="e">
        <f>IF($D701='Vážní listina'!#REF!,'Vážní listina'!$D$25,IF($D701='Vážní listina'!#REF!,'Vážní listina'!$D$26,IF($D701='Vážní listina'!#REF!,'Vážní listina'!$D$27,IF($D701='Vážní listina'!#REF!,'Vážní listina'!$D$28,IF($D701='Vážní listina'!#REF!,'Vážní listina'!$D$29,IF($D701='Vážní listina'!#REF!,'Vážní listina'!$D$30,""))))))</f>
        <v>#REF!</v>
      </c>
      <c r="Q701" t="e">
        <f>IF($I701='Vážní listina'!#REF!,'Vážní listina'!$D$7,IF($I701='Vážní listina'!#REF!,'Vážní listina'!$D$8,IF($I701='Vážní listina'!#REF!,'Vážní listina'!$D$9,IF($I701='Vážní listina'!#REF!,'Vážní listina'!$D$10,IF($I701='Vážní listina'!#REF!,'Vážní listina'!$D$11,IF($I701='Vážní listina'!#REF!,'Vážní listina'!$D$12,""))))))</f>
        <v>#REF!</v>
      </c>
      <c r="R701" t="e">
        <f>IF($I701='Vážní listina'!#REF!,'Vážní listina'!$D$13,IF($I701='Vážní listina'!#REF!,'Vážní listina'!$D$14,IF($I701='Vážní listina'!#REF!,'Vážní listina'!$D$15,IF($I701='Vážní listina'!#REF!,'Vážní listina'!$D$16,IF($I701='Vážní listina'!#REF!,'Vážní listina'!$D$17,IF($I701='Vážní listina'!#REF!,'Vážní listina'!$D$18,""))))))</f>
        <v>#REF!</v>
      </c>
      <c r="S701" t="e">
        <f>IF($I701='Vážní listina'!#REF!,'Vážní listina'!$D$19,IF($I701='Vážní listina'!#REF!,'Vážní listina'!$D$20,IF($I701='Vážní listina'!#REF!,'Vážní listina'!$D$21,IF($I701='Vážní listina'!#REF!,'Vážní listina'!$D$22,IF($I701='Vážní listina'!#REF!,'Vážní listina'!$D$23,IF($I701='Vážní listina'!#REF!,'Vážní listina'!$D$24,""))))))</f>
        <v>#REF!</v>
      </c>
      <c r="T701" t="e">
        <f>IF($I701='Vážní listina'!#REF!,'Vážní listina'!$D$25,IF($I701='Vážní listina'!#REF!,'Vážní listina'!$D$26,IF($I701='Vážní listina'!#REF!,'Vážní listina'!$D$27,IF($I701='Vážní listina'!#REF!,'Vážní listina'!$D$28,IF($I701='Vážní listina'!#REF!,'Vážní listina'!$D$29,IF($I701='Vážní listina'!#REF!,'Vážní listina'!$D$30,""))))))</f>
        <v>#REF!</v>
      </c>
    </row>
    <row r="702" spans="1:22" ht="13.8" hidden="1" thickBot="1" x14ac:dyDescent="0.3">
      <c r="A702" s="287"/>
      <c r="B702" s="288"/>
      <c r="C702" s="290"/>
      <c r="D702" s="292"/>
      <c r="E702" s="277"/>
      <c r="F702" s="287"/>
      <c r="G702" s="288"/>
      <c r="H702" s="290"/>
      <c r="I702" s="295"/>
      <c r="K702" t="s">
        <v>2</v>
      </c>
      <c r="L702" t="e">
        <f>IF($D701='Vážní listina'!#REF!,'Vážní listina'!$E$7,IF($D701='Vážní listina'!#REF!,'Vážní listina'!$E$8,IF($D701='Vážní listina'!#REF!,'Vážní listina'!$E$9,IF($D701='Vážní listina'!#REF!,'Vážní listina'!$E$10,IF($D701='Vážní listina'!#REF!,'Vážní listina'!$E$11,IF($D701='Vážní listina'!#REF!,'Vážní listina'!$E$12,""))))))</f>
        <v>#REF!</v>
      </c>
      <c r="M702" t="e">
        <f>IF($D701='Vážní listina'!#REF!,'Vážní listina'!$E$13,IF($D701='Vážní listina'!#REF!,'Vážní listina'!$E$14,IF($D701='Vážní listina'!#REF!,'Vážní listina'!$E$15,IF($D701='Vážní listina'!#REF!,'Vážní listina'!$E$16,IF($D701='Vážní listina'!#REF!,'Vážní listina'!$E$17,IF($D701='Vážní listina'!#REF!,'Vážní listina'!$E$18,""))))))</f>
        <v>#REF!</v>
      </c>
      <c r="N702" t="e">
        <f>IF($D701='Vážní listina'!#REF!,'Vážní listina'!$E$19,IF($D701='Vážní listina'!#REF!,'Vážní listina'!$E$20,IF($D701='Vážní listina'!#REF!,'Vážní listina'!$E$21,IF($D701='Vážní listina'!#REF!,'Vážní listina'!$E$22,IF($D701='Vážní listina'!#REF!,'Vážní listina'!$E$23,IF($D701='Vážní listina'!#REF!,'Vážní listina'!$E$24,""))))))</f>
        <v>#REF!</v>
      </c>
      <c r="O702" t="e">
        <f>IF($D701='Vážní listina'!#REF!,'Vážní listina'!$E$25,IF($D701='Vážní listina'!#REF!,'Vážní listina'!$E$26,IF($D701='Vážní listina'!#REF!,'Vážní listina'!$E$27,IF($D701='Vážní listina'!#REF!,'Vážní listina'!$E$28,IF($D701='Vážní listina'!#REF!,'Vážní listina'!$E$29,IF($D701='Vážní listina'!#REF!,'Vážní listina'!$E$30,""))))))</f>
        <v>#REF!</v>
      </c>
      <c r="Q702" t="e">
        <f>IF($I701='Vážní listina'!#REF!,'Vážní listina'!$E$7,IF($I701='Vážní listina'!#REF!,'Vážní listina'!$E$8,IF($I701='Vážní listina'!#REF!,'Vážní listina'!$E$9,IF($I701='Vážní listina'!#REF!,'Vážní listina'!$E$10,IF($I701='Vážní listina'!#REF!,'Vážní listina'!$E$11,IF($I701='Vážní listina'!#REF!,'Vážní listina'!$E$12,""))))))</f>
        <v>#REF!</v>
      </c>
      <c r="R702" t="e">
        <f>IF($I701='Vážní listina'!#REF!,'Vážní listina'!$E$13,IF($I701='Vážní listina'!#REF!,'Vážní listina'!$E$14,IF($I701='Vážní listina'!#REF!,'Vážní listina'!$E$15,IF($I701='Vážní listina'!#REF!,'Vážní listina'!$E$16,IF($I701='Vážní listina'!#REF!,'Vážní listina'!$E$17,IF($I701='Vážní listina'!#REF!,'Vážní listina'!$E$18,""))))))</f>
        <v>#REF!</v>
      </c>
      <c r="S702" t="e">
        <f>IF($I701='Vážní listina'!#REF!,'Vážní listina'!$E$19,IF($I701='Vážní listina'!#REF!,'Vážní listina'!$E$20,IF($I701='Vážní listina'!#REF!,'Vážní listina'!$E$21,IF($I701='Vážní listina'!#REF!,'Vážní listina'!$E$22,IF($I701='Vážní listina'!#REF!,'Vážní listina'!$E$23,IF($I701='Vážní listina'!#REF!,'Vážní listina'!$E$24,""))))))</f>
        <v>#REF!</v>
      </c>
      <c r="T702" t="e">
        <f>IF($I701='Vážní listina'!#REF!,'Vážní listina'!$E$25,IF($I701='Vážní listina'!#REF!,'Vážní listina'!$E$26,IF($I701='Vážní listina'!#REF!,'Vážní listina'!$E$27,IF($I701='Vážní listina'!#REF!,'Vážní listina'!$E$28,IF($I701='Vážní listina'!#REF!,'Vážní listina'!$E$29,IF($I701='Vážní listina'!#REF!,'Vážní listina'!$E$30,""))))))</f>
        <v>#REF!</v>
      </c>
    </row>
    <row r="703" spans="1:22" ht="13.8" hidden="1" thickTop="1" x14ac:dyDescent="0.25">
      <c r="A703" s="86"/>
      <c r="B703" s="86"/>
      <c r="C703" s="86"/>
      <c r="D703" s="64"/>
      <c r="E703" s="61"/>
      <c r="F703" s="64"/>
      <c r="G703" s="64"/>
      <c r="H703" s="64"/>
      <c r="I703" s="64"/>
    </row>
    <row r="704" spans="1:22" s="46" customFormat="1" hidden="1" x14ac:dyDescent="0.25">
      <c r="A704" s="65"/>
      <c r="B704" s="65"/>
      <c r="C704" s="65"/>
      <c r="E704" s="65"/>
    </row>
    <row r="705" spans="1:5" s="46" customFormat="1" hidden="1" x14ac:dyDescent="0.25">
      <c r="A705" s="65"/>
      <c r="B705" s="65"/>
      <c r="C705" s="65"/>
      <c r="E705" s="65"/>
    </row>
    <row r="706" spans="1:5" s="46" customFormat="1" hidden="1" x14ac:dyDescent="0.25">
      <c r="A706" s="65"/>
      <c r="B706" s="65"/>
      <c r="C706" s="65"/>
      <c r="E706" s="65"/>
    </row>
    <row r="707" spans="1:5" s="46" customFormat="1" hidden="1" x14ac:dyDescent="0.25">
      <c r="A707" s="65"/>
      <c r="B707" s="65"/>
      <c r="C707" s="65"/>
      <c r="E707" s="65"/>
    </row>
    <row r="708" spans="1:5" s="46" customFormat="1" hidden="1" x14ac:dyDescent="0.25">
      <c r="A708" s="65"/>
      <c r="B708" s="65"/>
      <c r="C708" s="65"/>
      <c r="E708" s="65"/>
    </row>
    <row r="709" spans="1:5" s="46" customFormat="1" hidden="1" x14ac:dyDescent="0.25">
      <c r="A709" s="65"/>
      <c r="B709" s="65"/>
      <c r="C709" s="65"/>
      <c r="E709" s="65"/>
    </row>
    <row r="710" spans="1:5" s="46" customFormat="1" hidden="1" x14ac:dyDescent="0.25">
      <c r="A710" s="65"/>
      <c r="B710" s="65"/>
      <c r="C710" s="65"/>
      <c r="E710" s="65"/>
    </row>
    <row r="711" spans="1:5" s="46" customFormat="1" hidden="1" x14ac:dyDescent="0.25">
      <c r="A711" s="65"/>
      <c r="B711" s="65"/>
      <c r="C711" s="65"/>
      <c r="E711" s="65"/>
    </row>
    <row r="712" spans="1:5" s="46" customFormat="1" hidden="1" x14ac:dyDescent="0.25">
      <c r="A712" s="65"/>
      <c r="B712" s="65"/>
      <c r="C712" s="65"/>
      <c r="E712" s="65"/>
    </row>
    <row r="713" spans="1:5" s="46" customFormat="1" hidden="1" x14ac:dyDescent="0.25">
      <c r="A713" s="65"/>
      <c r="B713" s="65"/>
      <c r="C713" s="65"/>
      <c r="E713" s="65"/>
    </row>
    <row r="714" spans="1:5" s="46" customFormat="1" hidden="1" x14ac:dyDescent="0.25">
      <c r="A714" s="65"/>
      <c r="B714" s="65"/>
      <c r="C714" s="65"/>
      <c r="E714" s="65"/>
    </row>
    <row r="715" spans="1:5" s="46" customFormat="1" hidden="1" x14ac:dyDescent="0.25">
      <c r="A715" s="65"/>
      <c r="B715" s="65"/>
      <c r="C715" s="65"/>
      <c r="E715" s="65"/>
    </row>
    <row r="716" spans="1:5" s="46" customFormat="1" hidden="1" x14ac:dyDescent="0.25">
      <c r="A716" s="65"/>
      <c r="B716" s="65"/>
      <c r="C716" s="65"/>
      <c r="E716" s="65"/>
    </row>
    <row r="717" spans="1:5" s="46" customFormat="1" hidden="1" x14ac:dyDescent="0.25">
      <c r="A717" s="65"/>
      <c r="B717" s="65"/>
      <c r="C717" s="65"/>
      <c r="E717" s="65"/>
    </row>
    <row r="718" spans="1:5" s="46" customFormat="1" hidden="1" x14ac:dyDescent="0.25">
      <c r="A718" s="65"/>
      <c r="B718" s="65"/>
      <c r="C718" s="65"/>
      <c r="E718" s="65"/>
    </row>
    <row r="719" spans="1:5" s="46" customFormat="1" hidden="1" x14ac:dyDescent="0.25">
      <c r="A719" s="65"/>
      <c r="B719" s="65"/>
      <c r="C719" s="65"/>
      <c r="E719" s="65"/>
    </row>
    <row r="720" spans="1:5" s="46" customFormat="1" hidden="1" x14ac:dyDescent="0.25">
      <c r="A720" s="65"/>
      <c r="B720" s="65"/>
      <c r="C720" s="65"/>
      <c r="E720" s="65"/>
    </row>
    <row r="721" spans="1:5" s="46" customFormat="1" hidden="1" x14ac:dyDescent="0.25">
      <c r="A721" s="65"/>
      <c r="B721" s="65"/>
      <c r="C721" s="65"/>
      <c r="E721" s="65"/>
    </row>
    <row r="722" spans="1:5" s="46" customFormat="1" hidden="1" x14ac:dyDescent="0.25">
      <c r="A722" s="65"/>
      <c r="B722" s="65"/>
      <c r="C722" s="65"/>
      <c r="E722" s="65"/>
    </row>
    <row r="723" spans="1:5" s="46" customFormat="1" hidden="1" x14ac:dyDescent="0.25">
      <c r="A723" s="65"/>
      <c r="B723" s="65"/>
      <c r="C723" s="65"/>
      <c r="E723" s="65"/>
    </row>
    <row r="724" spans="1:5" s="46" customFormat="1" hidden="1" x14ac:dyDescent="0.25">
      <c r="A724" s="65"/>
      <c r="B724" s="65"/>
      <c r="C724" s="65"/>
      <c r="E724" s="65"/>
    </row>
    <row r="725" spans="1:5" s="46" customFormat="1" hidden="1" x14ac:dyDescent="0.25">
      <c r="A725" s="65"/>
      <c r="B725" s="65"/>
      <c r="C725" s="65"/>
      <c r="E725" s="65"/>
    </row>
    <row r="726" spans="1:5" s="46" customFormat="1" hidden="1" x14ac:dyDescent="0.25">
      <c r="A726" s="65"/>
      <c r="B726" s="65"/>
      <c r="C726" s="65"/>
      <c r="E726" s="65"/>
    </row>
    <row r="727" spans="1:5" s="46" customFormat="1" hidden="1" x14ac:dyDescent="0.25">
      <c r="A727" s="65"/>
      <c r="B727" s="65"/>
      <c r="C727" s="65"/>
      <c r="E727" s="65"/>
    </row>
    <row r="728" spans="1:5" s="46" customFormat="1" hidden="1" x14ac:dyDescent="0.25">
      <c r="A728" s="65"/>
      <c r="B728" s="65"/>
      <c r="C728" s="65"/>
      <c r="E728" s="65"/>
    </row>
    <row r="729" spans="1:5" s="46" customFormat="1" hidden="1" x14ac:dyDescent="0.25">
      <c r="A729" s="65"/>
      <c r="B729" s="65"/>
      <c r="C729" s="65"/>
      <c r="E729" s="65"/>
    </row>
    <row r="730" spans="1:5" s="46" customFormat="1" hidden="1" x14ac:dyDescent="0.25">
      <c r="A730" s="65"/>
      <c r="B730" s="65"/>
      <c r="C730" s="65"/>
      <c r="E730" s="65"/>
    </row>
    <row r="731" spans="1:5" s="46" customFormat="1" hidden="1" x14ac:dyDescent="0.25">
      <c r="A731" s="65"/>
      <c r="B731" s="65"/>
      <c r="C731" s="65"/>
      <c r="E731" s="65"/>
    </row>
    <row r="732" spans="1:5" s="46" customFormat="1" hidden="1" x14ac:dyDescent="0.25">
      <c r="A732" s="65"/>
      <c r="B732" s="65"/>
      <c r="C732" s="65"/>
      <c r="E732" s="65"/>
    </row>
    <row r="733" spans="1:5" s="46" customFormat="1" hidden="1" x14ac:dyDescent="0.25">
      <c r="A733" s="65"/>
      <c r="B733" s="65"/>
      <c r="C733" s="65"/>
      <c r="E733" s="65"/>
    </row>
    <row r="734" spans="1:5" s="46" customFormat="1" hidden="1" x14ac:dyDescent="0.25">
      <c r="A734" s="65"/>
      <c r="B734" s="65"/>
      <c r="C734" s="65"/>
      <c r="E734" s="65"/>
    </row>
    <row r="735" spans="1:5" s="46" customFormat="1" hidden="1" x14ac:dyDescent="0.25">
      <c r="A735" s="65"/>
      <c r="B735" s="65"/>
      <c r="C735" s="65"/>
      <c r="E735" s="65"/>
    </row>
    <row r="736" spans="1:5" s="46" customFormat="1" hidden="1" x14ac:dyDescent="0.25">
      <c r="A736" s="65"/>
      <c r="B736" s="65"/>
      <c r="C736" s="65"/>
      <c r="E736" s="65"/>
    </row>
    <row r="737" spans="1:9" s="46" customFormat="1" hidden="1" x14ac:dyDescent="0.25">
      <c r="A737" s="65"/>
      <c r="B737" s="65"/>
      <c r="C737" s="65"/>
      <c r="E737" s="65"/>
    </row>
    <row r="738" spans="1:9" s="46" customFormat="1" hidden="1" x14ac:dyDescent="0.25">
      <c r="A738" s="65"/>
      <c r="B738" s="65"/>
      <c r="C738" s="65"/>
      <c r="E738" s="65"/>
    </row>
    <row r="739" spans="1:9" s="46" customFormat="1" hidden="1" x14ac:dyDescent="0.25">
      <c r="A739" s="65"/>
      <c r="B739" s="65"/>
      <c r="C739" s="65"/>
      <c r="E739" s="65"/>
    </row>
    <row r="740" spans="1:9" s="46" customFormat="1" hidden="1" x14ac:dyDescent="0.25">
      <c r="A740" s="65"/>
      <c r="B740" s="65"/>
      <c r="C740" s="65"/>
      <c r="E740" s="65"/>
    </row>
    <row r="741" spans="1:9" s="46" customFormat="1" hidden="1" x14ac:dyDescent="0.25">
      <c r="A741" s="65"/>
      <c r="B741" s="65"/>
      <c r="C741" s="65"/>
      <c r="E741" s="65"/>
    </row>
    <row r="742" spans="1:9" hidden="1" x14ac:dyDescent="0.25">
      <c r="A742" s="293" t="s">
        <v>9</v>
      </c>
      <c r="B742" s="293"/>
      <c r="C742" s="293"/>
      <c r="D742" s="293"/>
      <c r="E742" s="293"/>
      <c r="F742" s="293"/>
      <c r="G742" s="293"/>
      <c r="H742" s="293"/>
      <c r="I742" s="293"/>
    </row>
    <row r="743" spans="1:9" hidden="1" x14ac:dyDescent="0.25">
      <c r="A743" s="293"/>
      <c r="B743" s="293"/>
      <c r="C743" s="293"/>
      <c r="D743" s="293"/>
      <c r="E743" s="293"/>
      <c r="F743" s="293"/>
      <c r="G743" s="293"/>
      <c r="H743" s="293"/>
      <c r="I743" s="293"/>
    </row>
    <row r="744" spans="1:9" ht="12.75" hidden="1" customHeight="1" x14ac:dyDescent="0.25">
      <c r="A744" s="53"/>
      <c r="B744" s="53"/>
      <c r="C744" s="53"/>
      <c r="D744" s="49"/>
      <c r="E744" s="53"/>
      <c r="F744" s="49"/>
      <c r="G744" s="49"/>
      <c r="H744" s="49"/>
      <c r="I744" s="49"/>
    </row>
    <row r="745" spans="1:9" hidden="1" x14ac:dyDescent="0.25">
      <c r="A745" s="48"/>
      <c r="B745" s="48"/>
      <c r="C745" s="48"/>
      <c r="D745" s="47"/>
      <c r="E745" s="48"/>
      <c r="F745" s="44"/>
      <c r="G745" s="44"/>
      <c r="H745" s="44"/>
      <c r="I745" s="44"/>
    </row>
    <row r="746" spans="1:9" hidden="1" x14ac:dyDescent="0.25">
      <c r="A746" s="48"/>
      <c r="B746" s="48"/>
      <c r="C746" s="48"/>
      <c r="D746" s="47"/>
      <c r="E746" s="48"/>
      <c r="F746" s="44"/>
      <c r="G746" s="44"/>
      <c r="H746" s="44"/>
      <c r="I746" s="44"/>
    </row>
    <row r="747" spans="1:9" hidden="1" x14ac:dyDescent="0.25">
      <c r="A747" s="48"/>
      <c r="B747" s="48"/>
      <c r="C747" s="48"/>
      <c r="D747" s="47"/>
      <c r="E747" s="48"/>
      <c r="F747" s="44"/>
      <c r="G747" s="44"/>
      <c r="H747" s="44"/>
      <c r="I747" s="44"/>
    </row>
    <row r="748" spans="1:9" hidden="1" x14ac:dyDescent="0.25">
      <c r="A748" s="48"/>
      <c r="B748" s="48"/>
      <c r="C748" s="48"/>
      <c r="D748" s="47"/>
      <c r="E748" s="48"/>
      <c r="F748" s="44"/>
      <c r="G748" s="44"/>
      <c r="H748" s="44"/>
      <c r="I748" s="44"/>
    </row>
    <row r="749" spans="1:9" hidden="1" x14ac:dyDescent="0.25">
      <c r="A749" s="48"/>
      <c r="B749" s="48"/>
      <c r="C749" s="48"/>
      <c r="D749" s="47"/>
      <c r="E749" s="48"/>
      <c r="F749" s="44"/>
      <c r="G749" s="44"/>
      <c r="H749" s="44"/>
      <c r="I749" s="44"/>
    </row>
    <row r="750" spans="1:9" hidden="1" x14ac:dyDescent="0.25">
      <c r="A750" s="48"/>
      <c r="B750" s="48"/>
      <c r="C750" s="48"/>
      <c r="D750" s="47"/>
      <c r="E750" s="48"/>
      <c r="F750" s="44"/>
      <c r="G750" s="44"/>
      <c r="H750" s="44"/>
      <c r="I750" s="44"/>
    </row>
    <row r="751" spans="1:9" ht="13.8" hidden="1" thickBot="1" x14ac:dyDescent="0.3">
      <c r="A751" s="54"/>
      <c r="B751" s="54"/>
      <c r="C751" s="54"/>
      <c r="D751" s="44"/>
      <c r="E751" s="54"/>
      <c r="F751" s="44"/>
      <c r="G751" s="44"/>
      <c r="H751" s="44"/>
      <c r="I751" s="44"/>
    </row>
    <row r="752" spans="1:9" ht="27" hidden="1" thickTop="1" x14ac:dyDescent="0.25">
      <c r="A752" s="302" t="s">
        <v>13</v>
      </c>
      <c r="B752" s="303"/>
      <c r="C752" s="55" t="s">
        <v>0</v>
      </c>
      <c r="D752" s="50" t="s">
        <v>14</v>
      </c>
      <c r="E752" s="55" t="s">
        <v>3</v>
      </c>
      <c r="F752" s="50" t="s">
        <v>8</v>
      </c>
      <c r="G752" s="50" t="s">
        <v>1</v>
      </c>
      <c r="H752" s="51" t="s">
        <v>5</v>
      </c>
      <c r="I752" s="52" t="s">
        <v>6</v>
      </c>
    </row>
    <row r="753" spans="1:22" hidden="1" x14ac:dyDescent="0.25">
      <c r="A753" s="304" t="str">
        <f>CONCATENATE(A696)</f>
        <v>Brněnský dráček</v>
      </c>
      <c r="B753" s="305"/>
      <c r="C753" s="308" t="str">
        <f>CONCATENATE(C696)</f>
        <v xml:space="preserve"> 31.10.2020 </v>
      </c>
      <c r="D753" s="310">
        <f>D696+1</f>
        <v>5</v>
      </c>
      <c r="E753" s="298" t="str">
        <f>CONCATENATE(E696)</f>
        <v>C28</v>
      </c>
      <c r="F753" s="296" t="str">
        <f>CONCATENATE(F696)</f>
        <v>zadej styl</v>
      </c>
      <c r="G753" s="296" t="str">
        <f>CONCATENATE(G696)</f>
        <v>0</v>
      </c>
      <c r="H753" s="300"/>
      <c r="I753" s="296" t="str">
        <f>CONCATENATE(I696)</f>
        <v>2</v>
      </c>
    </row>
    <row r="754" spans="1:22" ht="13.8" hidden="1" thickBot="1" x14ac:dyDescent="0.3">
      <c r="A754" s="306"/>
      <c r="B754" s="307"/>
      <c r="C754" s="309"/>
      <c r="D754" s="311"/>
      <c r="E754" s="299"/>
      <c r="F754" s="297"/>
      <c r="G754" s="297"/>
      <c r="H754" s="301"/>
      <c r="I754" s="297"/>
    </row>
    <row r="755" spans="1:22" ht="14.4" hidden="1" thickTop="1" thickBot="1" x14ac:dyDescent="0.3">
      <c r="A755" s="54"/>
      <c r="B755" s="54"/>
      <c r="C755" s="54"/>
      <c r="D755" s="44"/>
      <c r="E755" s="54"/>
      <c r="F755" s="44"/>
      <c r="G755" s="44"/>
      <c r="H755" s="44"/>
      <c r="I755" s="44"/>
    </row>
    <row r="756" spans="1:22" ht="13.8" hidden="1" thickTop="1" x14ac:dyDescent="0.25">
      <c r="A756" s="274" t="s">
        <v>15</v>
      </c>
      <c r="B756" s="275"/>
      <c r="C756" s="275"/>
      <c r="D756" s="276"/>
      <c r="E756" s="277"/>
      <c r="F756" s="278" t="s">
        <v>16</v>
      </c>
      <c r="G756" s="279"/>
      <c r="H756" s="279"/>
      <c r="I756" s="280"/>
    </row>
    <row r="757" spans="1:22" hidden="1" x14ac:dyDescent="0.25">
      <c r="A757" s="281" t="s">
        <v>7</v>
      </c>
      <c r="B757" s="282"/>
      <c r="C757" s="85" t="s">
        <v>17</v>
      </c>
      <c r="D757" s="63" t="s">
        <v>4</v>
      </c>
      <c r="E757" s="277"/>
      <c r="F757" s="283" t="s">
        <v>7</v>
      </c>
      <c r="G757" s="284"/>
      <c r="H757" s="62" t="s">
        <v>17</v>
      </c>
      <c r="I757" s="63" t="s">
        <v>4</v>
      </c>
      <c r="L757" s="66" t="s">
        <v>47</v>
      </c>
      <c r="M757" s="66" t="s">
        <v>48</v>
      </c>
      <c r="N757" s="66" t="s">
        <v>49</v>
      </c>
      <c r="O757" s="66" t="s">
        <v>50</v>
      </c>
      <c r="P757" s="66"/>
      <c r="Q757" s="66" t="s">
        <v>51</v>
      </c>
      <c r="R757" s="66" t="s">
        <v>52</v>
      </c>
      <c r="S757" s="66" t="s">
        <v>53</v>
      </c>
      <c r="T757" s="66" t="s">
        <v>54</v>
      </c>
      <c r="U757" s="66"/>
      <c r="V757" s="66"/>
    </row>
    <row r="758" spans="1:22" hidden="1" x14ac:dyDescent="0.25">
      <c r="A758" s="285" t="e">
        <f>CONCATENATE(L758,M758,N758,O758)</f>
        <v>#REF!</v>
      </c>
      <c r="B758" s="286"/>
      <c r="C758" s="289" t="e">
        <f>CONCATENATE(L759,M759,N759,O759)</f>
        <v>#REF!</v>
      </c>
      <c r="D758" s="291">
        <v>15</v>
      </c>
      <c r="E758" s="277"/>
      <c r="F758" s="285" t="e">
        <f>CONCATENATE(Q758,R758,S758,T758)</f>
        <v>#REF!</v>
      </c>
      <c r="G758" s="286"/>
      <c r="H758" s="289" t="e">
        <f>CONCATENATE(Q759,R759,S759,T759)</f>
        <v>#REF!</v>
      </c>
      <c r="I758" s="294">
        <v>16</v>
      </c>
      <c r="K758" t="s">
        <v>7</v>
      </c>
      <c r="L758" t="e">
        <f>IF($D758='Vážní listina'!#REF!,'Vážní listina'!$D$7,IF($D758='Vážní listina'!#REF!,'Vážní listina'!$D$8,IF($D758='Vážní listina'!#REF!,'Vážní listina'!$D$9,IF($D758='Vážní listina'!#REF!,'Vážní listina'!$D$10,IF($D758='Vážní listina'!#REF!,'Vážní listina'!$D$11,IF($D758='Vážní listina'!#REF!,'Vážní listina'!$D$12,""))))))</f>
        <v>#REF!</v>
      </c>
      <c r="M758" t="e">
        <f>IF($D758='Vážní listina'!#REF!,'Vážní listina'!$D$13,IF($D758='Vážní listina'!#REF!,'Vážní listina'!$D$14,IF($D758='Vážní listina'!#REF!,'Vážní listina'!$D$15,IF($D758='Vážní listina'!#REF!,'Vážní listina'!$D$16,IF($D758='Vážní listina'!#REF!,'Vážní listina'!$D$17,IF($D758='Vážní listina'!#REF!,'Vážní listina'!$D$18,""))))))</f>
        <v>#REF!</v>
      </c>
      <c r="N758" t="e">
        <f>IF($D758='Vážní listina'!#REF!,'Vážní listina'!$D$19,IF($D758='Vážní listina'!#REF!,'Vážní listina'!$D$20,IF($D758='Vážní listina'!#REF!,'Vážní listina'!$D$21,IF($D758='Vážní listina'!#REF!,'Vážní listina'!$D$22,IF($D758='Vážní listina'!#REF!,'Vážní listina'!$D$23,IF($D758='Vážní listina'!#REF!,'Vážní listina'!$D$24,""))))))</f>
        <v>#REF!</v>
      </c>
      <c r="O758" t="e">
        <f>IF($D758='Vážní listina'!#REF!,'Vážní listina'!$D$25,IF($D758='Vážní listina'!#REF!,'Vážní listina'!$D$26,IF($D758='Vážní listina'!#REF!,'Vážní listina'!$D$27,IF($D758='Vážní listina'!#REF!,'Vážní listina'!$D$28,IF($D758='Vážní listina'!#REF!,'Vážní listina'!$D$29,IF($D758='Vážní listina'!#REF!,'Vážní listina'!$D$30,""))))))</f>
        <v>#REF!</v>
      </c>
      <c r="Q758" t="e">
        <f>IF($I758='Vážní listina'!#REF!,'Vážní listina'!$D$7,IF($I758='Vážní listina'!#REF!,'Vážní listina'!$D$8,IF($I758='Vážní listina'!#REF!,'Vážní listina'!$D$9,IF($I758='Vážní listina'!#REF!,'Vážní listina'!$D$10,IF($I758='Vážní listina'!#REF!,'Vážní listina'!$D$11,IF($I758='Vážní listina'!#REF!,'Vážní listina'!$D$12,""))))))</f>
        <v>#REF!</v>
      </c>
      <c r="R758" t="e">
        <f>IF($I758='Vážní listina'!#REF!,'Vážní listina'!$D$13,IF($I758='Vážní listina'!#REF!,'Vážní listina'!$D$14,IF($I758='Vážní listina'!#REF!,'Vážní listina'!$D$15,IF($I758='Vážní listina'!#REF!,'Vážní listina'!$D$16,IF($I758='Vážní listina'!#REF!,'Vážní listina'!$D$17,IF($I758='Vážní listina'!#REF!,'Vážní listina'!$D$18,""))))))</f>
        <v>#REF!</v>
      </c>
      <c r="S758" t="e">
        <f>IF($I758='Vážní listina'!#REF!,'Vážní listina'!$D$19,IF($I758='Vážní listina'!#REF!,'Vážní listina'!$D$20,IF($I758='Vážní listina'!#REF!,'Vážní listina'!$D$21,IF($I758='Vážní listina'!#REF!,'Vážní listina'!$D$22,IF($I758='Vážní listina'!#REF!,'Vážní listina'!$D$23,IF($I758='Vážní listina'!#REF!,'Vážní listina'!$D$24,""))))))</f>
        <v>#REF!</v>
      </c>
      <c r="T758" t="e">
        <f>IF($I758='Vážní listina'!#REF!,'Vážní listina'!$D$25,IF($I758='Vážní listina'!#REF!,'Vážní listina'!$D$26,IF($I758='Vážní listina'!#REF!,'Vážní listina'!$D$27,IF($I758='Vážní listina'!#REF!,'Vážní listina'!$D$28,IF($I758='Vážní listina'!#REF!,'Vážní listina'!$D$29,IF($I758='Vážní listina'!#REF!,'Vážní listina'!$D$30,""))))))</f>
        <v>#REF!</v>
      </c>
    </row>
    <row r="759" spans="1:22" ht="13.8" hidden="1" thickBot="1" x14ac:dyDescent="0.3">
      <c r="A759" s="287"/>
      <c r="B759" s="288"/>
      <c r="C759" s="290"/>
      <c r="D759" s="292"/>
      <c r="E759" s="277"/>
      <c r="F759" s="287"/>
      <c r="G759" s="288"/>
      <c r="H759" s="290"/>
      <c r="I759" s="295"/>
      <c r="K759" t="s">
        <v>2</v>
      </c>
      <c r="L759" t="e">
        <f>IF($D758='Vážní listina'!#REF!,'Vážní listina'!$E$7,IF($D758='Vážní listina'!#REF!,'Vážní listina'!$E$8,IF($D758='Vážní listina'!#REF!,'Vážní listina'!$E$9,IF($D758='Vážní listina'!#REF!,'Vážní listina'!$E$10,IF($D758='Vážní listina'!#REF!,'Vážní listina'!$E$11,IF($D758='Vážní listina'!#REF!,'Vážní listina'!$E$12,""))))))</f>
        <v>#REF!</v>
      </c>
      <c r="M759" t="e">
        <f>IF($D758='Vážní listina'!#REF!,'Vážní listina'!$E$13,IF($D758='Vážní listina'!#REF!,'Vážní listina'!$E$14,IF($D758='Vážní listina'!#REF!,'Vážní listina'!$E$15,IF($D758='Vážní listina'!#REF!,'Vážní listina'!$E$16,IF($D758='Vážní listina'!#REF!,'Vážní listina'!$E$17,IF($D758='Vážní listina'!#REF!,'Vážní listina'!$E$18,""))))))</f>
        <v>#REF!</v>
      </c>
      <c r="N759" t="e">
        <f>IF($D758='Vážní listina'!#REF!,'Vážní listina'!$E$19,IF($D758='Vážní listina'!#REF!,'Vážní listina'!$E$20,IF($D758='Vážní listina'!#REF!,'Vážní listina'!$E$21,IF($D758='Vážní listina'!#REF!,'Vážní listina'!$E$22,IF($D758='Vážní listina'!#REF!,'Vážní listina'!$E$23,IF($D758='Vážní listina'!#REF!,'Vážní listina'!$E$24,""))))))</f>
        <v>#REF!</v>
      </c>
      <c r="O759" t="e">
        <f>IF($D758='Vážní listina'!#REF!,'Vážní listina'!$E$25,IF($D758='Vážní listina'!#REF!,'Vážní listina'!$E$26,IF($D758='Vážní listina'!#REF!,'Vážní listina'!$E$27,IF($D758='Vážní listina'!#REF!,'Vážní listina'!$E$28,IF($D758='Vážní listina'!#REF!,'Vážní listina'!$E$29,IF($D758='Vážní listina'!#REF!,'Vážní listina'!$E$30,""))))))</f>
        <v>#REF!</v>
      </c>
      <c r="Q759" t="e">
        <f>IF($I758='Vážní listina'!#REF!,'Vážní listina'!$E$7,IF($I758='Vážní listina'!#REF!,'Vážní listina'!$E$8,IF($I758='Vážní listina'!#REF!,'Vážní listina'!$E$9,IF($I758='Vážní listina'!#REF!,'Vážní listina'!$E$10,IF($I758='Vážní listina'!#REF!,'Vážní listina'!$E$11,IF($I758='Vážní listina'!#REF!,'Vážní listina'!$E$12,""))))))</f>
        <v>#REF!</v>
      </c>
      <c r="R759" t="e">
        <f>IF($I758='Vážní listina'!#REF!,'Vážní listina'!$E$13,IF($I758='Vážní listina'!#REF!,'Vážní listina'!$E$14,IF($I758='Vážní listina'!#REF!,'Vážní listina'!$E$15,IF($I758='Vážní listina'!#REF!,'Vážní listina'!$E$16,IF($I758='Vážní listina'!#REF!,'Vážní listina'!$E$17,IF($I758='Vážní listina'!#REF!,'Vážní listina'!$E$18,""))))))</f>
        <v>#REF!</v>
      </c>
      <c r="S759" t="e">
        <f>IF($I758='Vážní listina'!#REF!,'Vážní listina'!$E$19,IF($I758='Vážní listina'!#REF!,'Vážní listina'!$E$20,IF($I758='Vážní listina'!#REF!,'Vážní listina'!$E$21,IF($I758='Vážní listina'!#REF!,'Vážní listina'!$E$22,IF($I758='Vážní listina'!#REF!,'Vážní listina'!$E$23,IF($I758='Vážní listina'!#REF!,'Vážní listina'!$E$24,""))))))</f>
        <v>#REF!</v>
      </c>
      <c r="T759" t="e">
        <f>IF($I758='Vážní listina'!#REF!,'Vážní listina'!$E$25,IF($I758='Vážní listina'!#REF!,'Vážní listina'!$E$26,IF($I758='Vážní listina'!#REF!,'Vážní listina'!$E$27,IF($I758='Vážní listina'!#REF!,'Vážní listina'!$E$28,IF($I758='Vážní listina'!#REF!,'Vážní listina'!$E$29,IF($I758='Vážní listina'!#REF!,'Vážní listina'!$E$30,""))))))</f>
        <v>#REF!</v>
      </c>
    </row>
    <row r="760" spans="1:22" ht="13.8" hidden="1" thickTop="1" x14ac:dyDescent="0.25">
      <c r="A760" s="86"/>
      <c r="B760" s="86"/>
      <c r="C760" s="86"/>
      <c r="D760" s="64"/>
      <c r="E760" s="61"/>
      <c r="F760" s="64"/>
      <c r="G760" s="64"/>
      <c r="H760" s="64"/>
      <c r="I760" s="64"/>
    </row>
    <row r="761" spans="1:22" s="46" customFormat="1" hidden="1" x14ac:dyDescent="0.25">
      <c r="A761" s="65"/>
      <c r="B761" s="65"/>
      <c r="C761" s="65"/>
      <c r="E761" s="65"/>
    </row>
    <row r="762" spans="1:22" s="46" customFormat="1" hidden="1" x14ac:dyDescent="0.25">
      <c r="A762" s="65"/>
      <c r="B762" s="65"/>
      <c r="C762" s="65"/>
      <c r="E762" s="65"/>
    </row>
    <row r="763" spans="1:22" s="46" customFormat="1" hidden="1" x14ac:dyDescent="0.25">
      <c r="A763" s="65"/>
      <c r="B763" s="65"/>
      <c r="C763" s="65"/>
      <c r="E763" s="65"/>
    </row>
    <row r="764" spans="1:22" s="46" customFormat="1" hidden="1" x14ac:dyDescent="0.25">
      <c r="A764" s="65"/>
      <c r="B764" s="65"/>
      <c r="C764" s="65"/>
      <c r="E764" s="65"/>
    </row>
    <row r="765" spans="1:22" s="46" customFormat="1" hidden="1" x14ac:dyDescent="0.25">
      <c r="A765" s="65"/>
      <c r="B765" s="65"/>
      <c r="C765" s="65"/>
      <c r="E765" s="65"/>
    </row>
    <row r="766" spans="1:22" s="46" customFormat="1" hidden="1" x14ac:dyDescent="0.25">
      <c r="A766" s="65"/>
      <c r="B766" s="65"/>
      <c r="C766" s="65"/>
      <c r="E766" s="65"/>
    </row>
    <row r="767" spans="1:22" s="46" customFormat="1" hidden="1" x14ac:dyDescent="0.25">
      <c r="A767" s="65"/>
      <c r="B767" s="65"/>
      <c r="C767" s="65"/>
      <c r="E767" s="65"/>
    </row>
    <row r="768" spans="1:22" s="46" customFormat="1" hidden="1" x14ac:dyDescent="0.25">
      <c r="A768" s="65"/>
      <c r="B768" s="65"/>
      <c r="C768" s="65"/>
      <c r="E768" s="65"/>
    </row>
    <row r="769" spans="1:5" s="46" customFormat="1" hidden="1" x14ac:dyDescent="0.25">
      <c r="A769" s="65"/>
      <c r="B769" s="65"/>
      <c r="C769" s="65"/>
      <c r="E769" s="65"/>
    </row>
    <row r="770" spans="1:5" s="46" customFormat="1" hidden="1" x14ac:dyDescent="0.25">
      <c r="A770" s="65"/>
      <c r="B770" s="65"/>
      <c r="C770" s="65"/>
      <c r="E770" s="65"/>
    </row>
    <row r="771" spans="1:5" s="46" customFormat="1" hidden="1" x14ac:dyDescent="0.25">
      <c r="A771" s="65"/>
      <c r="B771" s="65"/>
      <c r="C771" s="65"/>
      <c r="E771" s="65"/>
    </row>
    <row r="772" spans="1:5" s="46" customFormat="1" hidden="1" x14ac:dyDescent="0.25">
      <c r="A772" s="65"/>
      <c r="B772" s="65"/>
      <c r="C772" s="65"/>
      <c r="E772" s="65"/>
    </row>
    <row r="773" spans="1:5" s="46" customFormat="1" hidden="1" x14ac:dyDescent="0.25">
      <c r="A773" s="65"/>
      <c r="B773" s="65"/>
      <c r="C773" s="65"/>
      <c r="E773" s="65"/>
    </row>
    <row r="774" spans="1:5" s="46" customFormat="1" hidden="1" x14ac:dyDescent="0.25">
      <c r="A774" s="65"/>
      <c r="B774" s="65"/>
      <c r="C774" s="65"/>
      <c r="E774" s="65"/>
    </row>
    <row r="775" spans="1:5" s="46" customFormat="1" hidden="1" x14ac:dyDescent="0.25">
      <c r="A775" s="65"/>
      <c r="B775" s="65"/>
      <c r="C775" s="65"/>
      <c r="E775" s="65"/>
    </row>
    <row r="776" spans="1:5" s="46" customFormat="1" hidden="1" x14ac:dyDescent="0.25">
      <c r="A776" s="65"/>
      <c r="B776" s="65"/>
      <c r="C776" s="65"/>
      <c r="E776" s="65"/>
    </row>
    <row r="777" spans="1:5" s="46" customFormat="1" hidden="1" x14ac:dyDescent="0.25">
      <c r="A777" s="65"/>
      <c r="B777" s="65"/>
      <c r="C777" s="65"/>
      <c r="E777" s="65"/>
    </row>
    <row r="778" spans="1:5" s="46" customFormat="1" hidden="1" x14ac:dyDescent="0.25">
      <c r="A778" s="65"/>
      <c r="B778" s="65"/>
      <c r="C778" s="65"/>
      <c r="E778" s="65"/>
    </row>
    <row r="779" spans="1:5" s="46" customFormat="1" hidden="1" x14ac:dyDescent="0.25">
      <c r="A779" s="65"/>
      <c r="B779" s="65"/>
      <c r="C779" s="65"/>
      <c r="E779" s="65"/>
    </row>
    <row r="780" spans="1:5" s="46" customFormat="1" hidden="1" x14ac:dyDescent="0.25">
      <c r="A780" s="65"/>
      <c r="B780" s="65"/>
      <c r="C780" s="65"/>
      <c r="E780" s="65"/>
    </row>
    <row r="781" spans="1:5" s="46" customFormat="1" hidden="1" x14ac:dyDescent="0.25">
      <c r="A781" s="65"/>
      <c r="B781" s="65"/>
      <c r="C781" s="65"/>
      <c r="E781" s="65"/>
    </row>
    <row r="782" spans="1:5" s="46" customFormat="1" hidden="1" x14ac:dyDescent="0.25">
      <c r="A782" s="65"/>
      <c r="B782" s="65"/>
      <c r="C782" s="65"/>
      <c r="E782" s="65"/>
    </row>
    <row r="783" spans="1:5" s="46" customFormat="1" hidden="1" x14ac:dyDescent="0.25">
      <c r="A783" s="65"/>
      <c r="B783" s="65"/>
      <c r="C783" s="65"/>
      <c r="E783" s="65"/>
    </row>
    <row r="784" spans="1:5" s="46" customFormat="1" hidden="1" x14ac:dyDescent="0.25">
      <c r="A784" s="65"/>
      <c r="B784" s="65"/>
      <c r="C784" s="65"/>
      <c r="E784" s="65"/>
    </row>
    <row r="785" spans="1:9" s="46" customFormat="1" hidden="1" x14ac:dyDescent="0.25">
      <c r="A785" s="65"/>
      <c r="B785" s="65"/>
      <c r="C785" s="65"/>
      <c r="E785" s="65"/>
    </row>
    <row r="786" spans="1:9" s="46" customFormat="1" hidden="1" x14ac:dyDescent="0.25">
      <c r="A786" s="65"/>
      <c r="B786" s="65"/>
      <c r="C786" s="65"/>
      <c r="E786" s="65"/>
    </row>
    <row r="787" spans="1:9" s="46" customFormat="1" hidden="1" x14ac:dyDescent="0.25">
      <c r="A787" s="65"/>
      <c r="B787" s="65"/>
      <c r="C787" s="65"/>
      <c r="E787" s="65"/>
    </row>
    <row r="788" spans="1:9" s="46" customFormat="1" hidden="1" x14ac:dyDescent="0.25">
      <c r="A788" s="65"/>
      <c r="B788" s="65"/>
      <c r="C788" s="65"/>
      <c r="E788" s="65"/>
    </row>
    <row r="789" spans="1:9" s="46" customFormat="1" hidden="1" x14ac:dyDescent="0.25">
      <c r="A789" s="65"/>
      <c r="B789" s="65"/>
      <c r="C789" s="65"/>
      <c r="E789" s="65"/>
    </row>
    <row r="790" spans="1:9" s="46" customFormat="1" hidden="1" x14ac:dyDescent="0.25">
      <c r="A790" s="65"/>
      <c r="B790" s="65"/>
      <c r="C790" s="65"/>
      <c r="E790" s="65"/>
    </row>
    <row r="791" spans="1:9" s="46" customFormat="1" hidden="1" x14ac:dyDescent="0.25">
      <c r="A791" s="65"/>
      <c r="B791" s="65"/>
      <c r="C791" s="65"/>
      <c r="E791" s="65"/>
    </row>
    <row r="792" spans="1:9" s="46" customFormat="1" hidden="1" x14ac:dyDescent="0.25">
      <c r="A792" s="65"/>
      <c r="B792" s="65"/>
      <c r="C792" s="65"/>
      <c r="E792" s="65"/>
    </row>
    <row r="793" spans="1:9" s="46" customFormat="1" hidden="1" x14ac:dyDescent="0.25">
      <c r="A793" s="65"/>
      <c r="B793" s="65"/>
      <c r="C793" s="65"/>
      <c r="E793" s="65"/>
    </row>
    <row r="794" spans="1:9" s="46" customFormat="1" hidden="1" x14ac:dyDescent="0.25">
      <c r="A794" s="65"/>
      <c r="B794" s="65"/>
      <c r="C794" s="65"/>
      <c r="E794" s="65"/>
    </row>
    <row r="795" spans="1:9" s="46" customFormat="1" hidden="1" x14ac:dyDescent="0.25">
      <c r="A795" s="65"/>
      <c r="B795" s="65"/>
      <c r="C795" s="65"/>
      <c r="E795" s="65"/>
    </row>
    <row r="796" spans="1:9" s="46" customFormat="1" hidden="1" x14ac:dyDescent="0.25">
      <c r="A796" s="65"/>
      <c r="B796" s="65"/>
      <c r="C796" s="65"/>
      <c r="E796" s="65"/>
    </row>
    <row r="797" spans="1:9" s="46" customFormat="1" hidden="1" x14ac:dyDescent="0.25">
      <c r="A797" s="65"/>
      <c r="B797" s="65"/>
      <c r="C797" s="65"/>
      <c r="E797" s="65"/>
    </row>
    <row r="798" spans="1:9" s="46" customFormat="1" hidden="1" x14ac:dyDescent="0.25">
      <c r="A798" s="65"/>
      <c r="B798" s="65"/>
      <c r="C798" s="65"/>
      <c r="E798" s="65"/>
    </row>
    <row r="799" spans="1:9" hidden="1" x14ac:dyDescent="0.25">
      <c r="A799" s="293" t="s">
        <v>9</v>
      </c>
      <c r="B799" s="293"/>
      <c r="C799" s="293"/>
      <c r="D799" s="293"/>
      <c r="E799" s="293"/>
      <c r="F799" s="293"/>
      <c r="G799" s="293"/>
      <c r="H799" s="293"/>
      <c r="I799" s="293"/>
    </row>
    <row r="800" spans="1:9" hidden="1" x14ac:dyDescent="0.25">
      <c r="A800" s="293"/>
      <c r="B800" s="293"/>
      <c r="C800" s="293"/>
      <c r="D800" s="293"/>
      <c r="E800" s="293"/>
      <c r="F800" s="293"/>
      <c r="G800" s="293"/>
      <c r="H800" s="293"/>
      <c r="I800" s="293"/>
    </row>
    <row r="801" spans="1:22" ht="12.75" hidden="1" customHeight="1" x14ac:dyDescent="0.25">
      <c r="A801" s="53"/>
      <c r="B801" s="53"/>
      <c r="C801" s="53"/>
      <c r="D801" s="49"/>
      <c r="E801" s="53"/>
      <c r="F801" s="49"/>
      <c r="G801" s="49"/>
      <c r="H801" s="49"/>
      <c r="I801" s="49"/>
    </row>
    <row r="802" spans="1:22" hidden="1" x14ac:dyDescent="0.25">
      <c r="A802" s="48"/>
      <c r="B802" s="48"/>
      <c r="C802" s="48"/>
      <c r="D802" s="47"/>
      <c r="E802" s="48"/>
      <c r="F802" s="44"/>
      <c r="G802" s="44"/>
      <c r="H802" s="44"/>
      <c r="I802" s="44"/>
    </row>
    <row r="803" spans="1:22" hidden="1" x14ac:dyDescent="0.25">
      <c r="A803" s="48"/>
      <c r="B803" s="48"/>
      <c r="C803" s="48"/>
      <c r="D803" s="47"/>
      <c r="E803" s="48"/>
      <c r="F803" s="44"/>
      <c r="G803" s="44"/>
      <c r="H803" s="44"/>
      <c r="I803" s="44"/>
    </row>
    <row r="804" spans="1:22" hidden="1" x14ac:dyDescent="0.25">
      <c r="A804" s="48"/>
      <c r="B804" s="48"/>
      <c r="C804" s="48"/>
      <c r="D804" s="47"/>
      <c r="E804" s="48"/>
      <c r="F804" s="44"/>
      <c r="G804" s="44"/>
      <c r="H804" s="44"/>
      <c r="I804" s="44"/>
    </row>
    <row r="805" spans="1:22" hidden="1" x14ac:dyDescent="0.25">
      <c r="A805" s="48"/>
      <c r="B805" s="48"/>
      <c r="C805" s="48"/>
      <c r="D805" s="47"/>
      <c r="E805" s="48"/>
      <c r="F805" s="44"/>
      <c r="G805" s="44"/>
      <c r="H805" s="44"/>
      <c r="I805" s="44"/>
    </row>
    <row r="806" spans="1:22" hidden="1" x14ac:dyDescent="0.25">
      <c r="A806" s="48"/>
      <c r="B806" s="48"/>
      <c r="C806" s="48"/>
      <c r="D806" s="47"/>
      <c r="E806" s="48"/>
      <c r="F806" s="44"/>
      <c r="G806" s="44"/>
      <c r="H806" s="44"/>
      <c r="I806" s="44"/>
    </row>
    <row r="807" spans="1:22" hidden="1" x14ac:dyDescent="0.25">
      <c r="A807" s="48"/>
      <c r="B807" s="48"/>
      <c r="C807" s="48"/>
      <c r="D807" s="47"/>
      <c r="E807" s="48"/>
      <c r="F807" s="44"/>
      <c r="G807" s="44"/>
      <c r="H807" s="44"/>
      <c r="I807" s="44"/>
    </row>
    <row r="808" spans="1:22" ht="13.8" hidden="1" thickBot="1" x14ac:dyDescent="0.3">
      <c r="A808" s="54"/>
      <c r="B808" s="54"/>
      <c r="C808" s="54"/>
      <c r="D808" s="44"/>
      <c r="E808" s="54"/>
      <c r="F808" s="44"/>
      <c r="G808" s="44"/>
      <c r="H808" s="44"/>
      <c r="I808" s="44"/>
    </row>
    <row r="809" spans="1:22" ht="27" hidden="1" thickTop="1" x14ac:dyDescent="0.25">
      <c r="A809" s="302" t="s">
        <v>13</v>
      </c>
      <c r="B809" s="303"/>
      <c r="C809" s="55" t="s">
        <v>0</v>
      </c>
      <c r="D809" s="50" t="s">
        <v>14</v>
      </c>
      <c r="E809" s="55" t="s">
        <v>3</v>
      </c>
      <c r="F809" s="50" t="s">
        <v>8</v>
      </c>
      <c r="G809" s="50" t="s">
        <v>1</v>
      </c>
      <c r="H809" s="51" t="s">
        <v>5</v>
      </c>
      <c r="I809" s="52" t="s">
        <v>6</v>
      </c>
    </row>
    <row r="810" spans="1:22" hidden="1" x14ac:dyDescent="0.25">
      <c r="A810" s="304" t="str">
        <f>CONCATENATE(A753)</f>
        <v>Brněnský dráček</v>
      </c>
      <c r="B810" s="305"/>
      <c r="C810" s="308" t="str">
        <f>CONCATENATE(C753)</f>
        <v xml:space="preserve"> 31.10.2020 </v>
      </c>
      <c r="D810" s="310">
        <f>D753+1</f>
        <v>6</v>
      </c>
      <c r="E810" s="298" t="str">
        <f>CONCATENATE(E753)</f>
        <v>C28</v>
      </c>
      <c r="F810" s="296" t="str">
        <f>CONCATENATE(F753)</f>
        <v>zadej styl</v>
      </c>
      <c r="G810" s="296" t="str">
        <f>CONCATENATE(G753)</f>
        <v>0</v>
      </c>
      <c r="H810" s="300"/>
      <c r="I810" s="296" t="str">
        <f>CONCATENATE(I753)</f>
        <v>2</v>
      </c>
    </row>
    <row r="811" spans="1:22" ht="13.8" hidden="1" thickBot="1" x14ac:dyDescent="0.3">
      <c r="A811" s="306"/>
      <c r="B811" s="307"/>
      <c r="C811" s="309"/>
      <c r="D811" s="311"/>
      <c r="E811" s="299"/>
      <c r="F811" s="297"/>
      <c r="G811" s="297"/>
      <c r="H811" s="301"/>
      <c r="I811" s="297"/>
    </row>
    <row r="812" spans="1:22" ht="14.4" hidden="1" thickTop="1" thickBot="1" x14ac:dyDescent="0.3">
      <c r="A812" s="54"/>
      <c r="B812" s="54"/>
      <c r="C812" s="54"/>
      <c r="D812" s="44"/>
      <c r="E812" s="54"/>
      <c r="F812" s="44"/>
      <c r="G812" s="44"/>
      <c r="H812" s="44"/>
      <c r="I812" s="44"/>
    </row>
    <row r="813" spans="1:22" ht="13.8" hidden="1" thickTop="1" x14ac:dyDescent="0.25">
      <c r="A813" s="274" t="s">
        <v>15</v>
      </c>
      <c r="B813" s="275"/>
      <c r="C813" s="275"/>
      <c r="D813" s="276"/>
      <c r="E813" s="277"/>
      <c r="F813" s="278" t="s">
        <v>16</v>
      </c>
      <c r="G813" s="279"/>
      <c r="H813" s="279"/>
      <c r="I813" s="280"/>
    </row>
    <row r="814" spans="1:22" hidden="1" x14ac:dyDescent="0.25">
      <c r="A814" s="281" t="s">
        <v>7</v>
      </c>
      <c r="B814" s="282"/>
      <c r="C814" s="85" t="s">
        <v>17</v>
      </c>
      <c r="D814" s="63" t="s">
        <v>4</v>
      </c>
      <c r="E814" s="277"/>
      <c r="F814" s="283" t="s">
        <v>7</v>
      </c>
      <c r="G814" s="284"/>
      <c r="H814" s="62" t="s">
        <v>17</v>
      </c>
      <c r="I814" s="63" t="s">
        <v>4</v>
      </c>
      <c r="L814" s="66" t="s">
        <v>47</v>
      </c>
      <c r="M814" s="66" t="s">
        <v>48</v>
      </c>
      <c r="N814" s="66" t="s">
        <v>49</v>
      </c>
      <c r="O814" s="66" t="s">
        <v>50</v>
      </c>
      <c r="P814" s="66"/>
      <c r="Q814" s="66" t="s">
        <v>51</v>
      </c>
      <c r="R814" s="66" t="s">
        <v>52</v>
      </c>
      <c r="S814" s="66" t="s">
        <v>53</v>
      </c>
      <c r="T814" s="66" t="s">
        <v>54</v>
      </c>
      <c r="U814" s="66"/>
      <c r="V814" s="66"/>
    </row>
    <row r="815" spans="1:22" hidden="1" x14ac:dyDescent="0.25">
      <c r="A815" s="285" t="e">
        <f>CONCATENATE(L815,M815,N815,O815)</f>
        <v>#REF!</v>
      </c>
      <c r="B815" s="286"/>
      <c r="C815" s="289" t="e">
        <f>CONCATENATE(L816,M816,N816,O816)</f>
        <v>#REF!</v>
      </c>
      <c r="D815" s="291">
        <v>15</v>
      </c>
      <c r="E815" s="277"/>
      <c r="F815" s="285" t="e">
        <f>CONCATENATE(Q815,R815,S815,T815)</f>
        <v>#REF!</v>
      </c>
      <c r="G815" s="286"/>
      <c r="H815" s="289" t="e">
        <f>CONCATENATE(Q816,R816,S816,T816)</f>
        <v>#REF!</v>
      </c>
      <c r="I815" s="294">
        <v>16</v>
      </c>
      <c r="K815" t="s">
        <v>7</v>
      </c>
      <c r="L815" t="e">
        <f>IF($D815='Vážní listina'!#REF!,'Vážní listina'!$D$7,IF($D815='Vážní listina'!#REF!,'Vážní listina'!$D$8,IF($D815='Vážní listina'!#REF!,'Vážní listina'!$D$9,IF($D815='Vážní listina'!#REF!,'Vážní listina'!$D$10,IF($D815='Vážní listina'!#REF!,'Vážní listina'!$D$11,IF($D815='Vážní listina'!#REF!,'Vážní listina'!$D$12,""))))))</f>
        <v>#REF!</v>
      </c>
      <c r="M815" t="e">
        <f>IF($D815='Vážní listina'!#REF!,'Vážní listina'!$D$13,IF($D815='Vážní listina'!#REF!,'Vážní listina'!$D$14,IF($D815='Vážní listina'!#REF!,'Vážní listina'!$D$15,IF($D815='Vážní listina'!#REF!,'Vážní listina'!$D$16,IF($D815='Vážní listina'!#REF!,'Vážní listina'!$D$17,IF($D815='Vážní listina'!#REF!,'Vážní listina'!$D$18,""))))))</f>
        <v>#REF!</v>
      </c>
      <c r="N815" t="e">
        <f>IF($D815='Vážní listina'!#REF!,'Vážní listina'!$D$19,IF($D815='Vážní listina'!#REF!,'Vážní listina'!$D$20,IF($D815='Vážní listina'!#REF!,'Vážní listina'!$D$21,IF($D815='Vážní listina'!#REF!,'Vážní listina'!$D$22,IF($D815='Vážní listina'!#REF!,'Vážní listina'!$D$23,IF($D815='Vážní listina'!#REF!,'Vážní listina'!$D$24,""))))))</f>
        <v>#REF!</v>
      </c>
      <c r="O815" t="e">
        <f>IF($D815='Vážní listina'!#REF!,'Vážní listina'!$D$25,IF($D815='Vážní listina'!#REF!,'Vážní listina'!$D$26,IF($D815='Vážní listina'!#REF!,'Vážní listina'!$D$27,IF($D815='Vážní listina'!#REF!,'Vážní listina'!$D$28,IF($D815='Vážní listina'!#REF!,'Vážní listina'!$D$29,IF($D815='Vážní listina'!#REF!,'Vážní listina'!$D$30,""))))))</f>
        <v>#REF!</v>
      </c>
      <c r="Q815" t="e">
        <f>IF($I815='Vážní listina'!#REF!,'Vážní listina'!$D$7,IF($I815='Vážní listina'!#REF!,'Vážní listina'!$D$8,IF($I815='Vážní listina'!#REF!,'Vážní listina'!$D$9,IF($I815='Vážní listina'!#REF!,'Vážní listina'!$D$10,IF($I815='Vážní listina'!#REF!,'Vážní listina'!$D$11,IF($I815='Vážní listina'!#REF!,'Vážní listina'!$D$12,""))))))</f>
        <v>#REF!</v>
      </c>
      <c r="R815" t="e">
        <f>IF($I815='Vážní listina'!#REF!,'Vážní listina'!$D$13,IF($I815='Vážní listina'!#REF!,'Vážní listina'!$D$14,IF($I815='Vážní listina'!#REF!,'Vážní listina'!$D$15,IF($I815='Vážní listina'!#REF!,'Vážní listina'!$D$16,IF($I815='Vážní listina'!#REF!,'Vážní listina'!$D$17,IF($I815='Vážní listina'!#REF!,'Vážní listina'!$D$18,""))))))</f>
        <v>#REF!</v>
      </c>
      <c r="S815" t="e">
        <f>IF($I815='Vážní listina'!#REF!,'Vážní listina'!$D$19,IF($I815='Vážní listina'!#REF!,'Vážní listina'!$D$20,IF($I815='Vážní listina'!#REF!,'Vážní listina'!$D$21,IF($I815='Vážní listina'!#REF!,'Vážní listina'!$D$22,IF($I815='Vážní listina'!#REF!,'Vážní listina'!$D$23,IF($I815='Vážní listina'!#REF!,'Vážní listina'!$D$24,""))))))</f>
        <v>#REF!</v>
      </c>
      <c r="T815" t="e">
        <f>IF($I815='Vážní listina'!#REF!,'Vážní listina'!$D$25,IF($I815='Vážní listina'!#REF!,'Vážní listina'!$D$26,IF($I815='Vážní listina'!#REF!,'Vážní listina'!$D$27,IF($I815='Vážní listina'!#REF!,'Vážní listina'!$D$28,IF($I815='Vážní listina'!#REF!,'Vážní listina'!$D$29,IF($I815='Vážní listina'!#REF!,'Vážní listina'!$D$30,""))))))</f>
        <v>#REF!</v>
      </c>
    </row>
    <row r="816" spans="1:22" ht="13.8" hidden="1" thickBot="1" x14ac:dyDescent="0.3">
      <c r="A816" s="287"/>
      <c r="B816" s="288"/>
      <c r="C816" s="290"/>
      <c r="D816" s="292"/>
      <c r="E816" s="277"/>
      <c r="F816" s="287"/>
      <c r="G816" s="288"/>
      <c r="H816" s="290"/>
      <c r="I816" s="295"/>
      <c r="K816" t="s">
        <v>2</v>
      </c>
      <c r="L816" t="e">
        <f>IF($D815='Vážní listina'!#REF!,'Vážní listina'!$E$7,IF($D815='Vážní listina'!#REF!,'Vážní listina'!$E$8,IF($D815='Vážní listina'!#REF!,'Vážní listina'!$E$9,IF($D815='Vážní listina'!#REF!,'Vážní listina'!$E$10,IF($D815='Vážní listina'!#REF!,'Vážní listina'!$E$11,IF($D815='Vážní listina'!#REF!,'Vážní listina'!$E$12,""))))))</f>
        <v>#REF!</v>
      </c>
      <c r="M816" t="e">
        <f>IF($D815='Vážní listina'!#REF!,'Vážní listina'!$E$13,IF($D815='Vážní listina'!#REF!,'Vážní listina'!$E$14,IF($D815='Vážní listina'!#REF!,'Vážní listina'!$E$15,IF($D815='Vážní listina'!#REF!,'Vážní listina'!$E$16,IF($D815='Vážní listina'!#REF!,'Vážní listina'!$E$17,IF($D815='Vážní listina'!#REF!,'Vážní listina'!$E$18,""))))))</f>
        <v>#REF!</v>
      </c>
      <c r="N816" t="e">
        <f>IF($D815='Vážní listina'!#REF!,'Vážní listina'!$E$19,IF($D815='Vážní listina'!#REF!,'Vážní listina'!$E$20,IF($D815='Vážní listina'!#REF!,'Vážní listina'!$E$21,IF($D815='Vážní listina'!#REF!,'Vážní listina'!$E$22,IF($D815='Vážní listina'!#REF!,'Vážní listina'!$E$23,IF($D815='Vážní listina'!#REF!,'Vážní listina'!$E$24,""))))))</f>
        <v>#REF!</v>
      </c>
      <c r="O816" t="e">
        <f>IF($D815='Vážní listina'!#REF!,'Vážní listina'!$E$25,IF($D815='Vážní listina'!#REF!,'Vážní listina'!$E$26,IF($D815='Vážní listina'!#REF!,'Vážní listina'!$E$27,IF($D815='Vážní listina'!#REF!,'Vážní listina'!$E$28,IF($D815='Vážní listina'!#REF!,'Vážní listina'!$E$29,IF($D815='Vážní listina'!#REF!,'Vážní listina'!$E$30,""))))))</f>
        <v>#REF!</v>
      </c>
      <c r="Q816" t="e">
        <f>IF($I815='Vážní listina'!#REF!,'Vážní listina'!$E$7,IF($I815='Vážní listina'!#REF!,'Vážní listina'!$E$8,IF($I815='Vážní listina'!#REF!,'Vážní listina'!$E$9,IF($I815='Vážní listina'!#REF!,'Vážní listina'!$E$10,IF($I815='Vážní listina'!#REF!,'Vážní listina'!$E$11,IF($I815='Vážní listina'!#REF!,'Vážní listina'!$E$12,""))))))</f>
        <v>#REF!</v>
      </c>
      <c r="R816" t="e">
        <f>IF($I815='Vážní listina'!#REF!,'Vážní listina'!$E$13,IF($I815='Vážní listina'!#REF!,'Vážní listina'!$E$14,IF($I815='Vážní listina'!#REF!,'Vážní listina'!$E$15,IF($I815='Vážní listina'!#REF!,'Vážní listina'!$E$16,IF($I815='Vážní listina'!#REF!,'Vážní listina'!$E$17,IF($I815='Vážní listina'!#REF!,'Vážní listina'!$E$18,""))))))</f>
        <v>#REF!</v>
      </c>
      <c r="S816" t="e">
        <f>IF($I815='Vážní listina'!#REF!,'Vážní listina'!$E$19,IF($I815='Vážní listina'!#REF!,'Vážní listina'!$E$20,IF($I815='Vážní listina'!#REF!,'Vážní listina'!$E$21,IF($I815='Vážní listina'!#REF!,'Vážní listina'!$E$22,IF($I815='Vážní listina'!#REF!,'Vážní listina'!$E$23,IF($I815='Vážní listina'!#REF!,'Vážní listina'!$E$24,""))))))</f>
        <v>#REF!</v>
      </c>
      <c r="T816" t="e">
        <f>IF($I815='Vážní listina'!#REF!,'Vážní listina'!$E$25,IF($I815='Vážní listina'!#REF!,'Vážní listina'!$E$26,IF($I815='Vážní listina'!#REF!,'Vážní listina'!$E$27,IF($I815='Vážní listina'!#REF!,'Vážní listina'!$E$28,IF($I815='Vážní listina'!#REF!,'Vážní listina'!$E$29,IF($I815='Vážní listina'!#REF!,'Vážní listina'!$E$30,""))))))</f>
        <v>#REF!</v>
      </c>
    </row>
    <row r="817" spans="1:9" ht="13.8" hidden="1" thickTop="1" x14ac:dyDescent="0.25">
      <c r="A817" s="86"/>
      <c r="B817" s="86"/>
      <c r="C817" s="86"/>
      <c r="D817" s="64"/>
      <c r="E817" s="61"/>
      <c r="F817" s="64"/>
      <c r="G817" s="64"/>
      <c r="H817" s="64"/>
      <c r="I817" s="64"/>
    </row>
    <row r="818" spans="1:9" s="46" customFormat="1" hidden="1" x14ac:dyDescent="0.25">
      <c r="A818" s="65"/>
      <c r="B818" s="65"/>
      <c r="C818" s="65"/>
      <c r="E818" s="65"/>
    </row>
    <row r="819" spans="1:9" s="46" customFormat="1" hidden="1" x14ac:dyDescent="0.25">
      <c r="A819" s="65"/>
      <c r="B819" s="65"/>
      <c r="C819" s="65"/>
      <c r="E819" s="65"/>
    </row>
    <row r="820" spans="1:9" s="46" customFormat="1" hidden="1" x14ac:dyDescent="0.25">
      <c r="A820" s="65"/>
      <c r="B820" s="65"/>
      <c r="C820" s="65"/>
      <c r="E820" s="65"/>
    </row>
    <row r="821" spans="1:9" s="46" customFormat="1" hidden="1" x14ac:dyDescent="0.25">
      <c r="A821" s="65"/>
      <c r="B821" s="65"/>
      <c r="C821" s="65"/>
      <c r="E821" s="65"/>
    </row>
    <row r="822" spans="1:9" s="46" customFormat="1" hidden="1" x14ac:dyDescent="0.25">
      <c r="A822" s="65"/>
      <c r="B822" s="65"/>
      <c r="C822" s="65"/>
      <c r="E822" s="65"/>
    </row>
    <row r="823" spans="1:9" s="46" customFormat="1" hidden="1" x14ac:dyDescent="0.25">
      <c r="A823" s="65"/>
      <c r="B823" s="65"/>
      <c r="C823" s="65"/>
      <c r="E823" s="65"/>
    </row>
    <row r="824" spans="1:9" s="46" customFormat="1" hidden="1" x14ac:dyDescent="0.25">
      <c r="A824" s="65"/>
      <c r="B824" s="65"/>
      <c r="C824" s="65"/>
      <c r="E824" s="65"/>
    </row>
    <row r="825" spans="1:9" s="46" customFormat="1" hidden="1" x14ac:dyDescent="0.25">
      <c r="A825" s="65"/>
      <c r="B825" s="65"/>
      <c r="C825" s="65"/>
      <c r="E825" s="65"/>
    </row>
    <row r="826" spans="1:9" s="46" customFormat="1" hidden="1" x14ac:dyDescent="0.25">
      <c r="A826" s="65"/>
      <c r="B826" s="65"/>
      <c r="C826" s="65"/>
      <c r="E826" s="65"/>
    </row>
    <row r="827" spans="1:9" s="46" customFormat="1" hidden="1" x14ac:dyDescent="0.25">
      <c r="A827" s="65"/>
      <c r="B827" s="65"/>
      <c r="C827" s="65"/>
      <c r="E827" s="65"/>
    </row>
    <row r="828" spans="1:9" s="46" customFormat="1" hidden="1" x14ac:dyDescent="0.25">
      <c r="A828" s="65"/>
      <c r="B828" s="65"/>
      <c r="C828" s="65"/>
      <c r="E828" s="65"/>
    </row>
    <row r="829" spans="1:9" s="46" customFormat="1" hidden="1" x14ac:dyDescent="0.25">
      <c r="A829" s="65"/>
      <c r="B829" s="65"/>
      <c r="C829" s="65"/>
      <c r="E829" s="65"/>
    </row>
    <row r="830" spans="1:9" s="46" customFormat="1" hidden="1" x14ac:dyDescent="0.25">
      <c r="A830" s="65"/>
      <c r="B830" s="65"/>
      <c r="C830" s="65"/>
      <c r="E830" s="65"/>
    </row>
    <row r="831" spans="1:9" s="46" customFormat="1" hidden="1" x14ac:dyDescent="0.25">
      <c r="A831" s="65"/>
      <c r="B831" s="65"/>
      <c r="C831" s="65"/>
      <c r="E831" s="65"/>
    </row>
    <row r="832" spans="1:9" s="46" customFormat="1" hidden="1" x14ac:dyDescent="0.25">
      <c r="A832" s="65"/>
      <c r="B832" s="65"/>
      <c r="C832" s="65"/>
      <c r="E832" s="65"/>
    </row>
    <row r="833" spans="1:5" s="46" customFormat="1" hidden="1" x14ac:dyDescent="0.25">
      <c r="A833" s="65"/>
      <c r="B833" s="65"/>
      <c r="C833" s="65"/>
      <c r="E833" s="65"/>
    </row>
    <row r="834" spans="1:5" s="46" customFormat="1" hidden="1" x14ac:dyDescent="0.25">
      <c r="A834" s="65"/>
      <c r="B834" s="65"/>
      <c r="C834" s="65"/>
      <c r="E834" s="65"/>
    </row>
    <row r="835" spans="1:5" s="46" customFormat="1" hidden="1" x14ac:dyDescent="0.25">
      <c r="A835" s="65"/>
      <c r="B835" s="65"/>
      <c r="C835" s="65"/>
      <c r="E835" s="65"/>
    </row>
    <row r="836" spans="1:5" s="46" customFormat="1" hidden="1" x14ac:dyDescent="0.25">
      <c r="A836" s="65"/>
      <c r="B836" s="65"/>
      <c r="C836" s="65"/>
      <c r="E836" s="65"/>
    </row>
    <row r="837" spans="1:5" s="46" customFormat="1" hidden="1" x14ac:dyDescent="0.25">
      <c r="A837" s="65"/>
      <c r="B837" s="65"/>
      <c r="C837" s="65"/>
      <c r="E837" s="65"/>
    </row>
    <row r="838" spans="1:5" s="46" customFormat="1" hidden="1" x14ac:dyDescent="0.25">
      <c r="A838" s="65"/>
      <c r="B838" s="65"/>
      <c r="C838" s="65"/>
      <c r="E838" s="65"/>
    </row>
    <row r="839" spans="1:5" s="46" customFormat="1" hidden="1" x14ac:dyDescent="0.25">
      <c r="A839" s="65"/>
      <c r="B839" s="65"/>
      <c r="C839" s="65"/>
      <c r="E839" s="65"/>
    </row>
    <row r="840" spans="1:5" s="46" customFormat="1" hidden="1" x14ac:dyDescent="0.25">
      <c r="A840" s="65"/>
      <c r="B840" s="65"/>
      <c r="C840" s="65"/>
      <c r="E840" s="65"/>
    </row>
    <row r="841" spans="1:5" s="46" customFormat="1" hidden="1" x14ac:dyDescent="0.25">
      <c r="A841" s="65"/>
      <c r="B841" s="65"/>
      <c r="C841" s="65"/>
      <c r="E841" s="65"/>
    </row>
    <row r="842" spans="1:5" s="46" customFormat="1" hidden="1" x14ac:dyDescent="0.25">
      <c r="A842" s="65"/>
      <c r="B842" s="65"/>
      <c r="C842" s="65"/>
      <c r="E842" s="65"/>
    </row>
    <row r="843" spans="1:5" s="46" customFormat="1" hidden="1" x14ac:dyDescent="0.25">
      <c r="A843" s="65"/>
      <c r="B843" s="65"/>
      <c r="C843" s="65"/>
      <c r="E843" s="65"/>
    </row>
    <row r="844" spans="1:5" s="46" customFormat="1" hidden="1" x14ac:dyDescent="0.25">
      <c r="A844" s="65"/>
      <c r="B844" s="65"/>
      <c r="C844" s="65"/>
      <c r="E844" s="65"/>
    </row>
    <row r="845" spans="1:5" s="46" customFormat="1" hidden="1" x14ac:dyDescent="0.25">
      <c r="A845" s="65"/>
      <c r="B845" s="65"/>
      <c r="C845" s="65"/>
      <c r="E845" s="65"/>
    </row>
    <row r="846" spans="1:5" s="46" customFormat="1" hidden="1" x14ac:dyDescent="0.25">
      <c r="A846" s="65"/>
      <c r="B846" s="65"/>
      <c r="C846" s="65"/>
      <c r="E846" s="65"/>
    </row>
    <row r="847" spans="1:5" s="46" customFormat="1" hidden="1" x14ac:dyDescent="0.25">
      <c r="A847" s="65"/>
      <c r="B847" s="65"/>
      <c r="C847" s="65"/>
      <c r="E847" s="65"/>
    </row>
    <row r="848" spans="1:5" s="46" customFormat="1" hidden="1" x14ac:dyDescent="0.25">
      <c r="A848" s="65"/>
      <c r="B848" s="65"/>
      <c r="C848" s="65"/>
      <c r="E848" s="65"/>
    </row>
    <row r="849" spans="1:9" s="46" customFormat="1" hidden="1" x14ac:dyDescent="0.25">
      <c r="A849" s="65"/>
      <c r="B849" s="65"/>
      <c r="C849" s="65"/>
      <c r="E849" s="65"/>
    </row>
    <row r="850" spans="1:9" s="46" customFormat="1" hidden="1" x14ac:dyDescent="0.25">
      <c r="A850" s="65"/>
      <c r="B850" s="65"/>
      <c r="C850" s="65"/>
      <c r="E850" s="65"/>
    </row>
    <row r="851" spans="1:9" s="46" customFormat="1" hidden="1" x14ac:dyDescent="0.25">
      <c r="A851" s="65"/>
      <c r="B851" s="65"/>
      <c r="C851" s="65"/>
      <c r="E851" s="65"/>
    </row>
    <row r="852" spans="1:9" s="46" customFormat="1" hidden="1" x14ac:dyDescent="0.25">
      <c r="A852" s="65"/>
      <c r="B852" s="65"/>
      <c r="C852" s="65"/>
      <c r="E852" s="65"/>
    </row>
    <row r="853" spans="1:9" s="46" customFormat="1" hidden="1" x14ac:dyDescent="0.25">
      <c r="A853" s="65"/>
      <c r="B853" s="65"/>
      <c r="C853" s="65"/>
      <c r="E853" s="65"/>
    </row>
    <row r="854" spans="1:9" s="46" customFormat="1" hidden="1" x14ac:dyDescent="0.25">
      <c r="A854" s="65"/>
      <c r="B854" s="65"/>
      <c r="C854" s="65"/>
      <c r="E854" s="65"/>
    </row>
    <row r="855" spans="1:9" s="46" customFormat="1" hidden="1" x14ac:dyDescent="0.25">
      <c r="A855" s="65"/>
      <c r="B855" s="65"/>
      <c r="C855" s="65"/>
      <c r="E855" s="65"/>
    </row>
    <row r="856" spans="1:9" hidden="1" x14ac:dyDescent="0.25">
      <c r="A856" s="293" t="s">
        <v>9</v>
      </c>
      <c r="B856" s="293"/>
      <c r="C856" s="293"/>
      <c r="D856" s="293"/>
      <c r="E856" s="293"/>
      <c r="F856" s="293"/>
      <c r="G856" s="293"/>
      <c r="H856" s="293"/>
      <c r="I856" s="293"/>
    </row>
    <row r="857" spans="1:9" hidden="1" x14ac:dyDescent="0.25">
      <c r="A857" s="293"/>
      <c r="B857" s="293"/>
      <c r="C857" s="293"/>
      <c r="D857" s="293"/>
      <c r="E857" s="293"/>
      <c r="F857" s="293"/>
      <c r="G857" s="293"/>
      <c r="H857" s="293"/>
      <c r="I857" s="293"/>
    </row>
    <row r="858" spans="1:9" ht="12.75" hidden="1" customHeight="1" x14ac:dyDescent="0.25">
      <c r="A858" s="53"/>
      <c r="B858" s="53"/>
      <c r="C858" s="53"/>
      <c r="D858" s="49"/>
      <c r="E858" s="53"/>
      <c r="F858" s="49"/>
      <c r="G858" s="49"/>
      <c r="H858" s="49"/>
      <c r="I858" s="49"/>
    </row>
    <row r="859" spans="1:9" hidden="1" x14ac:dyDescent="0.25">
      <c r="A859" s="48"/>
      <c r="B859" s="48"/>
      <c r="C859" s="48"/>
      <c r="D859" s="47"/>
      <c r="E859" s="48"/>
      <c r="F859" s="44"/>
      <c r="G859" s="44"/>
      <c r="H859" s="44"/>
      <c r="I859" s="44"/>
    </row>
    <row r="860" spans="1:9" hidden="1" x14ac:dyDescent="0.25">
      <c r="A860" s="48"/>
      <c r="B860" s="48"/>
      <c r="C860" s="48"/>
      <c r="D860" s="47"/>
      <c r="E860" s="48"/>
      <c r="F860" s="44"/>
      <c r="G860" s="44"/>
      <c r="H860" s="44"/>
      <c r="I860" s="44"/>
    </row>
    <row r="861" spans="1:9" hidden="1" x14ac:dyDescent="0.25">
      <c r="A861" s="48"/>
      <c r="B861" s="48"/>
      <c r="C861" s="48"/>
      <c r="D861" s="47"/>
      <c r="E861" s="48"/>
      <c r="F861" s="44"/>
      <c r="G861" s="44"/>
      <c r="H861" s="44"/>
      <c r="I861" s="44"/>
    </row>
    <row r="862" spans="1:9" hidden="1" x14ac:dyDescent="0.25">
      <c r="A862" s="48"/>
      <c r="B862" s="48"/>
      <c r="C862" s="48"/>
      <c r="D862" s="47"/>
      <c r="E862" s="48"/>
      <c r="F862" s="44"/>
      <c r="G862" s="44"/>
      <c r="H862" s="44"/>
      <c r="I862" s="44"/>
    </row>
    <row r="863" spans="1:9" hidden="1" x14ac:dyDescent="0.25">
      <c r="A863" s="48"/>
      <c r="B863" s="48"/>
      <c r="C863" s="48"/>
      <c r="D863" s="47"/>
      <c r="E863" s="48"/>
      <c r="F863" s="44"/>
      <c r="G863" s="44"/>
      <c r="H863" s="44"/>
      <c r="I863" s="44"/>
    </row>
    <row r="864" spans="1:9" hidden="1" x14ac:dyDescent="0.25">
      <c r="A864" s="48"/>
      <c r="B864" s="48"/>
      <c r="C864" s="48"/>
      <c r="D864" s="47"/>
      <c r="E864" s="48"/>
      <c r="F864" s="44"/>
      <c r="G864" s="44"/>
      <c r="H864" s="44"/>
      <c r="I864" s="44"/>
    </row>
    <row r="865" spans="1:22" ht="13.8" hidden="1" thickBot="1" x14ac:dyDescent="0.3">
      <c r="A865" s="54"/>
      <c r="B865" s="54"/>
      <c r="C865" s="54"/>
      <c r="D865" s="44"/>
      <c r="E865" s="54"/>
      <c r="F865" s="44"/>
      <c r="G865" s="44"/>
      <c r="H865" s="44"/>
      <c r="I865" s="44"/>
    </row>
    <row r="866" spans="1:22" ht="27" hidden="1" thickTop="1" x14ac:dyDescent="0.25">
      <c r="A866" s="302" t="s">
        <v>13</v>
      </c>
      <c r="B866" s="303"/>
      <c r="C866" s="55" t="s">
        <v>0</v>
      </c>
      <c r="D866" s="50" t="s">
        <v>14</v>
      </c>
      <c r="E866" s="55" t="s">
        <v>3</v>
      </c>
      <c r="F866" s="50" t="s">
        <v>8</v>
      </c>
      <c r="G866" s="50" t="s">
        <v>1</v>
      </c>
      <c r="H866" s="51" t="s">
        <v>5</v>
      </c>
      <c r="I866" s="52" t="s">
        <v>6</v>
      </c>
    </row>
    <row r="867" spans="1:22" hidden="1" x14ac:dyDescent="0.25">
      <c r="A867" s="304" t="str">
        <f>CONCATENATE(A810)</f>
        <v>Brněnský dráček</v>
      </c>
      <c r="B867" s="305"/>
      <c r="C867" s="308" t="str">
        <f>CONCATENATE(C810)</f>
        <v xml:space="preserve"> 31.10.2020 </v>
      </c>
      <c r="D867" s="310">
        <f>D810+1</f>
        <v>7</v>
      </c>
      <c r="E867" s="298" t="str">
        <f>CONCATENATE(E810)</f>
        <v>C28</v>
      </c>
      <c r="F867" s="296" t="str">
        <f>CONCATENATE(F810)</f>
        <v>zadej styl</v>
      </c>
      <c r="G867" s="296" t="str">
        <f>CONCATENATE(G810)</f>
        <v>0</v>
      </c>
      <c r="H867" s="300"/>
      <c r="I867" s="296" t="str">
        <f>CONCATENATE(I810)</f>
        <v>2</v>
      </c>
    </row>
    <row r="868" spans="1:22" ht="13.8" hidden="1" thickBot="1" x14ac:dyDescent="0.3">
      <c r="A868" s="306"/>
      <c r="B868" s="307"/>
      <c r="C868" s="309"/>
      <c r="D868" s="311"/>
      <c r="E868" s="299"/>
      <c r="F868" s="297"/>
      <c r="G868" s="297"/>
      <c r="H868" s="301"/>
      <c r="I868" s="297"/>
    </row>
    <row r="869" spans="1:22" ht="14.4" hidden="1" thickTop="1" thickBot="1" x14ac:dyDescent="0.3">
      <c r="A869" s="54"/>
      <c r="B869" s="54"/>
      <c r="C869" s="54"/>
      <c r="D869" s="44"/>
      <c r="E869" s="54"/>
      <c r="F869" s="44"/>
      <c r="G869" s="44"/>
      <c r="H869" s="44"/>
      <c r="I869" s="44"/>
    </row>
    <row r="870" spans="1:22" ht="13.8" hidden="1" thickTop="1" x14ac:dyDescent="0.25">
      <c r="A870" s="274" t="s">
        <v>15</v>
      </c>
      <c r="B870" s="275"/>
      <c r="C870" s="275"/>
      <c r="D870" s="276"/>
      <c r="E870" s="277"/>
      <c r="F870" s="278" t="s">
        <v>16</v>
      </c>
      <c r="G870" s="279"/>
      <c r="H870" s="279"/>
      <c r="I870" s="280"/>
    </row>
    <row r="871" spans="1:22" hidden="1" x14ac:dyDescent="0.25">
      <c r="A871" s="281" t="s">
        <v>7</v>
      </c>
      <c r="B871" s="282"/>
      <c r="C871" s="85" t="s">
        <v>17</v>
      </c>
      <c r="D871" s="63" t="s">
        <v>4</v>
      </c>
      <c r="E871" s="277"/>
      <c r="F871" s="283" t="s">
        <v>7</v>
      </c>
      <c r="G871" s="284"/>
      <c r="H871" s="62" t="s">
        <v>17</v>
      </c>
      <c r="I871" s="63" t="s">
        <v>4</v>
      </c>
      <c r="L871" s="66" t="s">
        <v>47</v>
      </c>
      <c r="M871" s="66" t="s">
        <v>48</v>
      </c>
      <c r="N871" s="66" t="s">
        <v>49</v>
      </c>
      <c r="O871" s="66" t="s">
        <v>50</v>
      </c>
      <c r="P871" s="66"/>
      <c r="Q871" s="66" t="s">
        <v>51</v>
      </c>
      <c r="R871" s="66" t="s">
        <v>52</v>
      </c>
      <c r="S871" s="66" t="s">
        <v>53</v>
      </c>
      <c r="T871" s="66" t="s">
        <v>54</v>
      </c>
      <c r="U871" s="66"/>
      <c r="V871" s="66"/>
    </row>
    <row r="872" spans="1:22" hidden="1" x14ac:dyDescent="0.25">
      <c r="A872" s="285" t="e">
        <f>CONCATENATE(L872,M872,N872,O872)</f>
        <v>#REF!</v>
      </c>
      <c r="B872" s="286"/>
      <c r="C872" s="289" t="e">
        <f>CONCATENATE(L873,M873,N873,O873)</f>
        <v>#REF!</v>
      </c>
      <c r="D872" s="291">
        <v>15</v>
      </c>
      <c r="E872" s="277"/>
      <c r="F872" s="285" t="e">
        <f>CONCATENATE(Q872,R872,S872,T872)</f>
        <v>#REF!</v>
      </c>
      <c r="G872" s="286"/>
      <c r="H872" s="289" t="e">
        <f>CONCATENATE(Q873,R873,S873,T873)</f>
        <v>#REF!</v>
      </c>
      <c r="I872" s="294">
        <v>16</v>
      </c>
      <c r="K872" t="s">
        <v>7</v>
      </c>
      <c r="L872" t="e">
        <f>IF($D872='Vážní listina'!#REF!,'Vážní listina'!$D$7,IF($D872='Vážní listina'!#REF!,'Vážní listina'!$D$8,IF($D872='Vážní listina'!#REF!,'Vážní listina'!$D$9,IF($D872='Vážní listina'!#REF!,'Vážní listina'!$D$10,IF($D872='Vážní listina'!#REF!,'Vážní listina'!$D$11,IF($D872='Vážní listina'!#REF!,'Vážní listina'!$D$12,""))))))</f>
        <v>#REF!</v>
      </c>
      <c r="M872" t="e">
        <f>IF($D872='Vážní listina'!#REF!,'Vážní listina'!$D$13,IF($D872='Vážní listina'!#REF!,'Vážní listina'!$D$14,IF($D872='Vážní listina'!#REF!,'Vážní listina'!$D$15,IF($D872='Vážní listina'!#REF!,'Vážní listina'!$D$16,IF($D872='Vážní listina'!#REF!,'Vážní listina'!$D$17,IF($D872='Vážní listina'!#REF!,'Vážní listina'!$D$18,""))))))</f>
        <v>#REF!</v>
      </c>
      <c r="N872" t="e">
        <f>IF($D872='Vážní listina'!#REF!,'Vážní listina'!$D$19,IF($D872='Vážní listina'!#REF!,'Vážní listina'!$D$20,IF($D872='Vážní listina'!#REF!,'Vážní listina'!$D$21,IF($D872='Vážní listina'!#REF!,'Vážní listina'!$D$22,IF($D872='Vážní listina'!#REF!,'Vážní listina'!$D$23,IF($D872='Vážní listina'!#REF!,'Vážní listina'!$D$24,""))))))</f>
        <v>#REF!</v>
      </c>
      <c r="O872" t="e">
        <f>IF($D872='Vážní listina'!#REF!,'Vážní listina'!$D$25,IF($D872='Vážní listina'!#REF!,'Vážní listina'!$D$26,IF($D872='Vážní listina'!#REF!,'Vážní listina'!$D$27,IF($D872='Vážní listina'!#REF!,'Vážní listina'!$D$28,IF($D872='Vážní listina'!#REF!,'Vážní listina'!$D$29,IF($D872='Vážní listina'!#REF!,'Vážní listina'!$D$30,""))))))</f>
        <v>#REF!</v>
      </c>
      <c r="Q872" t="e">
        <f>IF($I872='Vážní listina'!#REF!,'Vážní listina'!$D$7,IF($I872='Vážní listina'!#REF!,'Vážní listina'!$D$8,IF($I872='Vážní listina'!#REF!,'Vážní listina'!$D$9,IF($I872='Vážní listina'!#REF!,'Vážní listina'!$D$10,IF($I872='Vážní listina'!#REF!,'Vážní listina'!$D$11,IF($I872='Vážní listina'!#REF!,'Vážní listina'!$D$12,""))))))</f>
        <v>#REF!</v>
      </c>
      <c r="R872" t="e">
        <f>IF($I872='Vážní listina'!#REF!,'Vážní listina'!$D$13,IF($I872='Vážní listina'!#REF!,'Vážní listina'!$D$14,IF($I872='Vážní listina'!#REF!,'Vážní listina'!$D$15,IF($I872='Vážní listina'!#REF!,'Vážní listina'!$D$16,IF($I872='Vážní listina'!#REF!,'Vážní listina'!$D$17,IF($I872='Vážní listina'!#REF!,'Vážní listina'!$D$18,""))))))</f>
        <v>#REF!</v>
      </c>
      <c r="S872" t="e">
        <f>IF($I872='Vážní listina'!#REF!,'Vážní listina'!$D$19,IF($I872='Vážní listina'!#REF!,'Vážní listina'!$D$20,IF($I872='Vážní listina'!#REF!,'Vážní listina'!$D$21,IF($I872='Vážní listina'!#REF!,'Vážní listina'!$D$22,IF($I872='Vážní listina'!#REF!,'Vážní listina'!$D$23,IF($I872='Vážní listina'!#REF!,'Vážní listina'!$D$24,""))))))</f>
        <v>#REF!</v>
      </c>
      <c r="T872" t="e">
        <f>IF($I872='Vážní listina'!#REF!,'Vážní listina'!$D$25,IF($I872='Vážní listina'!#REF!,'Vážní listina'!$D$26,IF($I872='Vážní listina'!#REF!,'Vážní listina'!$D$27,IF($I872='Vážní listina'!#REF!,'Vážní listina'!$D$28,IF($I872='Vážní listina'!#REF!,'Vážní listina'!$D$29,IF($I872='Vážní listina'!#REF!,'Vážní listina'!$D$30,""))))))</f>
        <v>#REF!</v>
      </c>
    </row>
    <row r="873" spans="1:22" ht="13.8" hidden="1" thickBot="1" x14ac:dyDescent="0.3">
      <c r="A873" s="287"/>
      <c r="B873" s="288"/>
      <c r="C873" s="290"/>
      <c r="D873" s="292"/>
      <c r="E873" s="277"/>
      <c r="F873" s="287"/>
      <c r="G873" s="288"/>
      <c r="H873" s="290"/>
      <c r="I873" s="295"/>
      <c r="K873" t="s">
        <v>2</v>
      </c>
      <c r="L873" t="e">
        <f>IF($D872='Vážní listina'!#REF!,'Vážní listina'!$E$7,IF($D872='Vážní listina'!#REF!,'Vážní listina'!$E$8,IF($D872='Vážní listina'!#REF!,'Vážní listina'!$E$9,IF($D872='Vážní listina'!#REF!,'Vážní listina'!$E$10,IF($D872='Vážní listina'!#REF!,'Vážní listina'!$E$11,IF($D872='Vážní listina'!#REF!,'Vážní listina'!$E$12,""))))))</f>
        <v>#REF!</v>
      </c>
      <c r="M873" t="e">
        <f>IF($D872='Vážní listina'!#REF!,'Vážní listina'!$E$13,IF($D872='Vážní listina'!#REF!,'Vážní listina'!$E$14,IF($D872='Vážní listina'!#REF!,'Vážní listina'!$E$15,IF($D872='Vážní listina'!#REF!,'Vážní listina'!$E$16,IF($D872='Vážní listina'!#REF!,'Vážní listina'!$E$17,IF($D872='Vážní listina'!#REF!,'Vážní listina'!$E$18,""))))))</f>
        <v>#REF!</v>
      </c>
      <c r="N873" t="e">
        <f>IF($D872='Vážní listina'!#REF!,'Vážní listina'!$E$19,IF($D872='Vážní listina'!#REF!,'Vážní listina'!$E$20,IF($D872='Vážní listina'!#REF!,'Vážní listina'!$E$21,IF($D872='Vážní listina'!#REF!,'Vážní listina'!$E$22,IF($D872='Vážní listina'!#REF!,'Vážní listina'!$E$23,IF($D872='Vážní listina'!#REF!,'Vážní listina'!$E$24,""))))))</f>
        <v>#REF!</v>
      </c>
      <c r="O873" t="e">
        <f>IF($D872='Vážní listina'!#REF!,'Vážní listina'!$E$25,IF($D872='Vážní listina'!#REF!,'Vážní listina'!$E$26,IF($D872='Vážní listina'!#REF!,'Vážní listina'!$E$27,IF($D872='Vážní listina'!#REF!,'Vážní listina'!$E$28,IF($D872='Vážní listina'!#REF!,'Vážní listina'!$E$29,IF($D872='Vážní listina'!#REF!,'Vážní listina'!$E$30,""))))))</f>
        <v>#REF!</v>
      </c>
      <c r="Q873" t="e">
        <f>IF($I872='Vážní listina'!#REF!,'Vážní listina'!$E$7,IF($I872='Vážní listina'!#REF!,'Vážní listina'!$E$8,IF($I872='Vážní listina'!#REF!,'Vážní listina'!$E$9,IF($I872='Vážní listina'!#REF!,'Vážní listina'!$E$10,IF($I872='Vážní listina'!#REF!,'Vážní listina'!$E$11,IF($I872='Vážní listina'!#REF!,'Vážní listina'!$E$12,""))))))</f>
        <v>#REF!</v>
      </c>
      <c r="R873" t="e">
        <f>IF($I872='Vážní listina'!#REF!,'Vážní listina'!$E$13,IF($I872='Vážní listina'!#REF!,'Vážní listina'!$E$14,IF($I872='Vážní listina'!#REF!,'Vážní listina'!$E$15,IF($I872='Vážní listina'!#REF!,'Vážní listina'!$E$16,IF($I872='Vážní listina'!#REF!,'Vážní listina'!$E$17,IF($I872='Vážní listina'!#REF!,'Vážní listina'!$E$18,""))))))</f>
        <v>#REF!</v>
      </c>
      <c r="S873" t="e">
        <f>IF($I872='Vážní listina'!#REF!,'Vážní listina'!$E$19,IF($I872='Vážní listina'!#REF!,'Vážní listina'!$E$20,IF($I872='Vážní listina'!#REF!,'Vážní listina'!$E$21,IF($I872='Vážní listina'!#REF!,'Vážní listina'!$E$22,IF($I872='Vážní listina'!#REF!,'Vážní listina'!$E$23,IF($I872='Vážní listina'!#REF!,'Vážní listina'!$E$24,""))))))</f>
        <v>#REF!</v>
      </c>
      <c r="T873" t="e">
        <f>IF($I872='Vážní listina'!#REF!,'Vážní listina'!$E$25,IF($I872='Vážní listina'!#REF!,'Vážní listina'!$E$26,IF($I872='Vážní listina'!#REF!,'Vážní listina'!$E$27,IF($I872='Vážní listina'!#REF!,'Vážní listina'!$E$28,IF($I872='Vážní listina'!#REF!,'Vážní listina'!$E$29,IF($I872='Vážní listina'!#REF!,'Vážní listina'!$E$30,""))))))</f>
        <v>#REF!</v>
      </c>
    </row>
    <row r="874" spans="1:22" ht="13.8" hidden="1" thickTop="1" x14ac:dyDescent="0.25">
      <c r="A874" s="86"/>
      <c r="B874" s="86"/>
      <c r="C874" s="86"/>
      <c r="D874" s="64"/>
      <c r="E874" s="61"/>
      <c r="F874" s="64"/>
      <c r="G874" s="64"/>
      <c r="H874" s="64"/>
      <c r="I874" s="64"/>
    </row>
    <row r="875" spans="1:22" s="46" customFormat="1" hidden="1" x14ac:dyDescent="0.25">
      <c r="A875" s="65"/>
      <c r="B875" s="65"/>
      <c r="C875" s="65"/>
      <c r="E875" s="65"/>
    </row>
    <row r="876" spans="1:22" s="46" customFormat="1" hidden="1" x14ac:dyDescent="0.25">
      <c r="A876" s="65"/>
      <c r="B876" s="65"/>
      <c r="C876" s="65"/>
      <c r="E876" s="65"/>
    </row>
    <row r="877" spans="1:22" s="46" customFormat="1" hidden="1" x14ac:dyDescent="0.25">
      <c r="A877" s="65"/>
      <c r="B877" s="65"/>
      <c r="C877" s="65"/>
      <c r="E877" s="65"/>
    </row>
    <row r="878" spans="1:22" s="46" customFormat="1" hidden="1" x14ac:dyDescent="0.25">
      <c r="A878" s="65"/>
      <c r="B878" s="65"/>
      <c r="C878" s="65"/>
      <c r="E878" s="65"/>
    </row>
    <row r="879" spans="1:22" s="46" customFormat="1" hidden="1" x14ac:dyDescent="0.25">
      <c r="A879" s="65"/>
      <c r="B879" s="65"/>
      <c r="C879" s="65"/>
      <c r="E879" s="65"/>
    </row>
    <row r="880" spans="1:22" s="46" customFormat="1" hidden="1" x14ac:dyDescent="0.25">
      <c r="A880" s="65"/>
      <c r="B880" s="65"/>
      <c r="C880" s="65"/>
      <c r="E880" s="65"/>
    </row>
    <row r="881" spans="1:5" s="46" customFormat="1" hidden="1" x14ac:dyDescent="0.25">
      <c r="A881" s="65"/>
      <c r="B881" s="65"/>
      <c r="C881" s="65"/>
      <c r="E881" s="65"/>
    </row>
    <row r="882" spans="1:5" s="46" customFormat="1" hidden="1" x14ac:dyDescent="0.25">
      <c r="A882" s="65"/>
      <c r="B882" s="65"/>
      <c r="C882" s="65"/>
      <c r="E882" s="65"/>
    </row>
    <row r="883" spans="1:5" s="46" customFormat="1" hidden="1" x14ac:dyDescent="0.25">
      <c r="A883" s="65"/>
      <c r="B883" s="65"/>
      <c r="C883" s="65"/>
      <c r="E883" s="65"/>
    </row>
    <row r="884" spans="1:5" s="46" customFormat="1" hidden="1" x14ac:dyDescent="0.25">
      <c r="A884" s="65"/>
      <c r="B884" s="65"/>
      <c r="C884" s="65"/>
      <c r="E884" s="65"/>
    </row>
    <row r="885" spans="1:5" s="46" customFormat="1" hidden="1" x14ac:dyDescent="0.25">
      <c r="A885" s="65"/>
      <c r="B885" s="65"/>
      <c r="C885" s="65"/>
      <c r="E885" s="65"/>
    </row>
    <row r="886" spans="1:5" s="46" customFormat="1" hidden="1" x14ac:dyDescent="0.25">
      <c r="A886" s="65"/>
      <c r="B886" s="65"/>
      <c r="C886" s="65"/>
      <c r="E886" s="65"/>
    </row>
    <row r="887" spans="1:5" s="46" customFormat="1" hidden="1" x14ac:dyDescent="0.25">
      <c r="A887" s="65"/>
      <c r="B887" s="65"/>
      <c r="C887" s="65"/>
      <c r="E887" s="65"/>
    </row>
    <row r="888" spans="1:5" s="46" customFormat="1" hidden="1" x14ac:dyDescent="0.25">
      <c r="A888" s="65"/>
      <c r="B888" s="65"/>
      <c r="C888" s="65"/>
      <c r="E888" s="65"/>
    </row>
    <row r="889" spans="1:5" s="46" customFormat="1" hidden="1" x14ac:dyDescent="0.25">
      <c r="A889" s="65"/>
      <c r="B889" s="65"/>
      <c r="C889" s="65"/>
      <c r="E889" s="65"/>
    </row>
    <row r="890" spans="1:5" s="46" customFormat="1" hidden="1" x14ac:dyDescent="0.25">
      <c r="A890" s="65"/>
      <c r="B890" s="65"/>
      <c r="C890" s="65"/>
      <c r="E890" s="65"/>
    </row>
    <row r="891" spans="1:5" s="46" customFormat="1" hidden="1" x14ac:dyDescent="0.25">
      <c r="A891" s="65"/>
      <c r="B891" s="65"/>
      <c r="C891" s="65"/>
      <c r="E891" s="65"/>
    </row>
    <row r="892" spans="1:5" s="46" customFormat="1" hidden="1" x14ac:dyDescent="0.25">
      <c r="A892" s="65"/>
      <c r="B892" s="65"/>
      <c r="C892" s="65"/>
      <c r="E892" s="65"/>
    </row>
    <row r="893" spans="1:5" s="46" customFormat="1" hidden="1" x14ac:dyDescent="0.25">
      <c r="A893" s="65"/>
      <c r="B893" s="65"/>
      <c r="C893" s="65"/>
      <c r="E893" s="65"/>
    </row>
    <row r="894" spans="1:5" s="46" customFormat="1" hidden="1" x14ac:dyDescent="0.25">
      <c r="A894" s="65"/>
      <c r="B894" s="65"/>
      <c r="C894" s="65"/>
      <c r="E894" s="65"/>
    </row>
    <row r="895" spans="1:5" s="46" customFormat="1" hidden="1" x14ac:dyDescent="0.25">
      <c r="A895" s="65"/>
      <c r="B895" s="65"/>
      <c r="C895" s="65"/>
      <c r="E895" s="65"/>
    </row>
    <row r="896" spans="1:5" s="46" customFormat="1" hidden="1" x14ac:dyDescent="0.25">
      <c r="A896" s="65"/>
      <c r="B896" s="65"/>
      <c r="C896" s="65"/>
      <c r="E896" s="65"/>
    </row>
    <row r="897" spans="1:9" s="46" customFormat="1" hidden="1" x14ac:dyDescent="0.25">
      <c r="A897" s="65"/>
      <c r="B897" s="65"/>
      <c r="C897" s="65"/>
      <c r="E897" s="65"/>
    </row>
    <row r="898" spans="1:9" s="46" customFormat="1" hidden="1" x14ac:dyDescent="0.25">
      <c r="A898" s="65"/>
      <c r="B898" s="65"/>
      <c r="C898" s="65"/>
      <c r="E898" s="65"/>
    </row>
    <row r="899" spans="1:9" s="46" customFormat="1" hidden="1" x14ac:dyDescent="0.25">
      <c r="A899" s="65"/>
      <c r="B899" s="65"/>
      <c r="C899" s="65"/>
      <c r="E899" s="65"/>
    </row>
    <row r="900" spans="1:9" s="46" customFormat="1" hidden="1" x14ac:dyDescent="0.25">
      <c r="A900" s="65"/>
      <c r="B900" s="65"/>
      <c r="C900" s="65"/>
      <c r="E900" s="65"/>
    </row>
    <row r="901" spans="1:9" s="46" customFormat="1" hidden="1" x14ac:dyDescent="0.25">
      <c r="A901" s="65"/>
      <c r="B901" s="65"/>
      <c r="C901" s="65"/>
      <c r="E901" s="65"/>
    </row>
    <row r="902" spans="1:9" s="46" customFormat="1" hidden="1" x14ac:dyDescent="0.25">
      <c r="A902" s="65"/>
      <c r="B902" s="65"/>
      <c r="C902" s="65"/>
      <c r="E902" s="65"/>
    </row>
    <row r="903" spans="1:9" s="46" customFormat="1" hidden="1" x14ac:dyDescent="0.25">
      <c r="A903" s="65"/>
      <c r="B903" s="65"/>
      <c r="C903" s="65"/>
      <c r="E903" s="65"/>
    </row>
    <row r="904" spans="1:9" s="46" customFormat="1" hidden="1" x14ac:dyDescent="0.25">
      <c r="A904" s="65"/>
      <c r="B904" s="65"/>
      <c r="C904" s="65"/>
      <c r="E904" s="65"/>
    </row>
    <row r="905" spans="1:9" s="46" customFormat="1" hidden="1" x14ac:dyDescent="0.25">
      <c r="A905" s="65"/>
      <c r="B905" s="65"/>
      <c r="C905" s="65"/>
      <c r="E905" s="65"/>
    </row>
    <row r="906" spans="1:9" s="46" customFormat="1" hidden="1" x14ac:dyDescent="0.25">
      <c r="A906" s="65"/>
      <c r="B906" s="65"/>
      <c r="C906" s="65"/>
      <c r="E906" s="65"/>
    </row>
    <row r="907" spans="1:9" ht="12.75" hidden="1" customHeight="1" x14ac:dyDescent="0.25">
      <c r="A907" s="59"/>
      <c r="B907" s="59"/>
      <c r="C907" s="59"/>
      <c r="D907" s="43"/>
      <c r="E907" s="59"/>
      <c r="F907" s="43"/>
      <c r="G907" s="43"/>
      <c r="H907" s="43"/>
      <c r="I907" s="43"/>
    </row>
    <row r="908" spans="1:9" hidden="1" x14ac:dyDescent="0.25">
      <c r="A908" s="56"/>
      <c r="B908" s="56"/>
      <c r="C908" s="56"/>
      <c r="D908" s="36"/>
      <c r="E908" s="56"/>
      <c r="F908" s="34"/>
      <c r="G908" s="34"/>
      <c r="H908" s="34"/>
      <c r="I908" s="34"/>
    </row>
    <row r="909" spans="1:9" ht="13.8" thickTop="1" x14ac:dyDescent="0.25">
      <c r="A909" s="56"/>
      <c r="B909" s="56"/>
      <c r="C909" s="56"/>
      <c r="D909" s="36"/>
      <c r="E909" s="56"/>
      <c r="F909" s="34"/>
      <c r="G909" s="34"/>
      <c r="H909" s="34"/>
      <c r="I909" s="34"/>
    </row>
    <row r="910" spans="1:9" x14ac:dyDescent="0.25">
      <c r="A910" s="56"/>
      <c r="B910" s="56"/>
      <c r="C910" s="56"/>
      <c r="D910" s="36"/>
      <c r="E910" s="56"/>
      <c r="F910" s="34"/>
      <c r="G910" s="34"/>
      <c r="H910" s="34"/>
      <c r="I910" s="34"/>
    </row>
    <row r="911" spans="1:9" x14ac:dyDescent="0.25">
      <c r="A911" s="56"/>
      <c r="B911" s="56"/>
      <c r="C911" s="56"/>
      <c r="D911" s="36"/>
      <c r="E911" s="56"/>
      <c r="F911" s="34"/>
      <c r="G911" s="34"/>
      <c r="H911" s="34"/>
      <c r="I911" s="34"/>
    </row>
    <row r="912" spans="1:9" x14ac:dyDescent="0.25">
      <c r="A912" s="56"/>
      <c r="B912" s="56"/>
      <c r="C912" s="56"/>
      <c r="D912" s="36"/>
      <c r="E912" s="56"/>
      <c r="F912" s="34"/>
      <c r="G912" s="34"/>
      <c r="H912" s="34"/>
      <c r="I912" s="34"/>
    </row>
    <row r="913" spans="1:9" x14ac:dyDescent="0.25">
      <c r="A913" s="56"/>
      <c r="B913" s="56"/>
      <c r="C913" s="56"/>
      <c r="D913" s="36"/>
      <c r="E913" s="56"/>
      <c r="F913" s="34"/>
      <c r="G913" s="34"/>
      <c r="H913" s="34"/>
      <c r="I913" s="34"/>
    </row>
    <row r="914" spans="1:9" x14ac:dyDescent="0.25">
      <c r="A914" s="57"/>
      <c r="B914" s="57"/>
      <c r="C914" s="57"/>
      <c r="D914" s="34"/>
      <c r="E914" s="57"/>
      <c r="F914" s="34"/>
      <c r="G914" s="34"/>
      <c r="H914" s="34"/>
      <c r="I914" s="34"/>
    </row>
  </sheetData>
  <mergeCells count="336">
    <mergeCell ref="G69:G70"/>
    <mergeCell ref="H69:H70"/>
    <mergeCell ref="A16:B16"/>
    <mergeCell ref="F16:G16"/>
    <mergeCell ref="A17:B18"/>
    <mergeCell ref="C17:C18"/>
    <mergeCell ref="D17:D18"/>
    <mergeCell ref="A1:I2"/>
    <mergeCell ref="I12:I13"/>
    <mergeCell ref="A11:B11"/>
    <mergeCell ref="A12:B13"/>
    <mergeCell ref="C12:C13"/>
    <mergeCell ref="D12:D13"/>
    <mergeCell ref="E12:E13"/>
    <mergeCell ref="I69:I70"/>
    <mergeCell ref="A68:B68"/>
    <mergeCell ref="A69:B70"/>
    <mergeCell ref="C69:C70"/>
    <mergeCell ref="D69:D70"/>
    <mergeCell ref="F17:G18"/>
    <mergeCell ref="H17:H18"/>
    <mergeCell ref="F12:F13"/>
    <mergeCell ref="G12:G13"/>
    <mergeCell ref="H12:H13"/>
    <mergeCell ref="A58:I59"/>
    <mergeCell ref="I17:I18"/>
    <mergeCell ref="A15:D15"/>
    <mergeCell ref="E15:E18"/>
    <mergeCell ref="F15:I15"/>
    <mergeCell ref="E69:E70"/>
    <mergeCell ref="F69:F70"/>
    <mergeCell ref="A125:B125"/>
    <mergeCell ref="A126:B127"/>
    <mergeCell ref="C126:C127"/>
    <mergeCell ref="D126:D127"/>
    <mergeCell ref="E126:E127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F126:F127"/>
    <mergeCell ref="G126:G127"/>
    <mergeCell ref="H126:H127"/>
    <mergeCell ref="A172:I173"/>
    <mergeCell ref="I131:I132"/>
    <mergeCell ref="A129:D129"/>
    <mergeCell ref="E129:E132"/>
    <mergeCell ref="F129:I129"/>
    <mergeCell ref="I126:I127"/>
    <mergeCell ref="F183:F184"/>
    <mergeCell ref="G183:G184"/>
    <mergeCell ref="H183:H184"/>
    <mergeCell ref="A130:B130"/>
    <mergeCell ref="F130:G130"/>
    <mergeCell ref="A131:B132"/>
    <mergeCell ref="C131:C132"/>
    <mergeCell ref="D131:D132"/>
    <mergeCell ref="I183:I184"/>
    <mergeCell ref="A182:B182"/>
    <mergeCell ref="A183:B184"/>
    <mergeCell ref="C183:C184"/>
    <mergeCell ref="D183:D184"/>
    <mergeCell ref="F131:G132"/>
    <mergeCell ref="H131:H132"/>
    <mergeCell ref="E183:E184"/>
    <mergeCell ref="A239:B239"/>
    <mergeCell ref="A240:B241"/>
    <mergeCell ref="C240:C241"/>
    <mergeCell ref="D240:D241"/>
    <mergeCell ref="E240:E241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F240:F241"/>
    <mergeCell ref="G240:G241"/>
    <mergeCell ref="H240:H241"/>
    <mergeCell ref="A286:I287"/>
    <mergeCell ref="I245:I246"/>
    <mergeCell ref="A243:D243"/>
    <mergeCell ref="E243:E246"/>
    <mergeCell ref="F243:I243"/>
    <mergeCell ref="I240:I241"/>
    <mergeCell ref="F297:F298"/>
    <mergeCell ref="G297:G298"/>
    <mergeCell ref="H297:H298"/>
    <mergeCell ref="A244:B244"/>
    <mergeCell ref="F244:G244"/>
    <mergeCell ref="A245:B246"/>
    <mergeCell ref="C245:C246"/>
    <mergeCell ref="D245:D246"/>
    <mergeCell ref="I297:I298"/>
    <mergeCell ref="A296:B296"/>
    <mergeCell ref="A297:B298"/>
    <mergeCell ref="C297:C298"/>
    <mergeCell ref="D297:D298"/>
    <mergeCell ref="F245:G246"/>
    <mergeCell ref="H245:H246"/>
    <mergeCell ref="E297:E298"/>
    <mergeCell ref="A353:B353"/>
    <mergeCell ref="A354:B355"/>
    <mergeCell ref="C354:C355"/>
    <mergeCell ref="D354:D355"/>
    <mergeCell ref="E354:E355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F354:F355"/>
    <mergeCell ref="G354:G355"/>
    <mergeCell ref="H354:H355"/>
    <mergeCell ref="A400:I401"/>
    <mergeCell ref="I359:I360"/>
    <mergeCell ref="A357:D357"/>
    <mergeCell ref="E357:E360"/>
    <mergeCell ref="F357:I357"/>
    <mergeCell ref="I354:I355"/>
    <mergeCell ref="F411:F412"/>
    <mergeCell ref="G411:G412"/>
    <mergeCell ref="H411:H412"/>
    <mergeCell ref="A358:B358"/>
    <mergeCell ref="F358:G358"/>
    <mergeCell ref="A359:B360"/>
    <mergeCell ref="C359:C360"/>
    <mergeCell ref="D359:D360"/>
    <mergeCell ref="I411:I412"/>
    <mergeCell ref="A410:B410"/>
    <mergeCell ref="A411:B412"/>
    <mergeCell ref="C411:C412"/>
    <mergeCell ref="D411:D412"/>
    <mergeCell ref="F359:G360"/>
    <mergeCell ref="H359:H360"/>
    <mergeCell ref="E411:E412"/>
    <mergeCell ref="A467:B467"/>
    <mergeCell ref="A468:B469"/>
    <mergeCell ref="C468:C469"/>
    <mergeCell ref="D468:D469"/>
    <mergeCell ref="E468:E469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F468:F469"/>
    <mergeCell ref="G468:G469"/>
    <mergeCell ref="H468:H469"/>
    <mergeCell ref="A514:I515"/>
    <mergeCell ref="I473:I474"/>
    <mergeCell ref="A471:D471"/>
    <mergeCell ref="E471:E474"/>
    <mergeCell ref="F471:I471"/>
    <mergeCell ref="I468:I469"/>
    <mergeCell ref="F525:F526"/>
    <mergeCell ref="G525:G526"/>
    <mergeCell ref="H525:H526"/>
    <mergeCell ref="A472:B472"/>
    <mergeCell ref="F472:G472"/>
    <mergeCell ref="A473:B474"/>
    <mergeCell ref="C473:C474"/>
    <mergeCell ref="D473:D474"/>
    <mergeCell ref="I525:I526"/>
    <mergeCell ref="A524:B524"/>
    <mergeCell ref="A525:B526"/>
    <mergeCell ref="C525:C526"/>
    <mergeCell ref="D525:D526"/>
    <mergeCell ref="F473:G474"/>
    <mergeCell ref="H473:H474"/>
    <mergeCell ref="E525:E526"/>
    <mergeCell ref="A581:B581"/>
    <mergeCell ref="A582:B583"/>
    <mergeCell ref="C582:C583"/>
    <mergeCell ref="D582:D583"/>
    <mergeCell ref="E582:E583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F582:F583"/>
    <mergeCell ref="G582:G583"/>
    <mergeCell ref="H582:H583"/>
    <mergeCell ref="A628:I629"/>
    <mergeCell ref="I587:I588"/>
    <mergeCell ref="A585:D585"/>
    <mergeCell ref="E585:E588"/>
    <mergeCell ref="F585:I585"/>
    <mergeCell ref="I582:I583"/>
    <mergeCell ref="F639:F640"/>
    <mergeCell ref="G639:G640"/>
    <mergeCell ref="H639:H640"/>
    <mergeCell ref="A586:B586"/>
    <mergeCell ref="F586:G586"/>
    <mergeCell ref="A587:B588"/>
    <mergeCell ref="C587:C588"/>
    <mergeCell ref="D587:D588"/>
    <mergeCell ref="I639:I640"/>
    <mergeCell ref="A638:B638"/>
    <mergeCell ref="A639:B640"/>
    <mergeCell ref="C639:C640"/>
    <mergeCell ref="D639:D640"/>
    <mergeCell ref="F587:G588"/>
    <mergeCell ref="H587:H588"/>
    <mergeCell ref="E639:E640"/>
    <mergeCell ref="A695:B695"/>
    <mergeCell ref="A696:B697"/>
    <mergeCell ref="C696:C697"/>
    <mergeCell ref="D696:D697"/>
    <mergeCell ref="E696:E697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F696:F697"/>
    <mergeCell ref="G696:G697"/>
    <mergeCell ref="H696:H697"/>
    <mergeCell ref="A742:I743"/>
    <mergeCell ref="I701:I702"/>
    <mergeCell ref="A699:D699"/>
    <mergeCell ref="E699:E702"/>
    <mergeCell ref="F699:I699"/>
    <mergeCell ref="I696:I697"/>
    <mergeCell ref="F753:F754"/>
    <mergeCell ref="G753:G754"/>
    <mergeCell ref="H753:H754"/>
    <mergeCell ref="A700:B700"/>
    <mergeCell ref="F700:G700"/>
    <mergeCell ref="A701:B702"/>
    <mergeCell ref="C701:C702"/>
    <mergeCell ref="D701:D702"/>
    <mergeCell ref="I753:I754"/>
    <mergeCell ref="A752:B752"/>
    <mergeCell ref="A753:B754"/>
    <mergeCell ref="C753:C754"/>
    <mergeCell ref="D753:D754"/>
    <mergeCell ref="F701:G702"/>
    <mergeCell ref="H701:H702"/>
    <mergeCell ref="E753:E754"/>
    <mergeCell ref="A809:B809"/>
    <mergeCell ref="A810:B811"/>
    <mergeCell ref="C810:C811"/>
    <mergeCell ref="D810:D811"/>
    <mergeCell ref="E810:E811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810:F811"/>
    <mergeCell ref="G810:G811"/>
    <mergeCell ref="H810:H811"/>
    <mergeCell ref="F758:G759"/>
    <mergeCell ref="H758:H759"/>
    <mergeCell ref="A856:I857"/>
    <mergeCell ref="I815:I816"/>
    <mergeCell ref="A813:D813"/>
    <mergeCell ref="E813:E816"/>
    <mergeCell ref="F813:I813"/>
    <mergeCell ref="I810:I811"/>
    <mergeCell ref="E867:E868"/>
    <mergeCell ref="H872:H873"/>
    <mergeCell ref="F867:F868"/>
    <mergeCell ref="G867:G868"/>
    <mergeCell ref="H867:H868"/>
    <mergeCell ref="I872:I873"/>
    <mergeCell ref="A814:B814"/>
    <mergeCell ref="F814:G814"/>
    <mergeCell ref="A815:B816"/>
    <mergeCell ref="C815:C816"/>
    <mergeCell ref="D815:D816"/>
    <mergeCell ref="I867:I868"/>
    <mergeCell ref="A866:B866"/>
    <mergeCell ref="A867:B868"/>
    <mergeCell ref="C867:C868"/>
    <mergeCell ref="D867:D868"/>
    <mergeCell ref="F815:G816"/>
    <mergeCell ref="H815:H816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</mergeCells>
  <phoneticPr fontId="13" type="noConversion"/>
  <pageMargins left="0.78740157480314965" right="0.78740157480314965" top="0.59055118110236227" bottom="0.78740157480314965" header="0.51181102362204722" footer="0.51181102362204722"/>
  <pageSetup paperSize="9" orientation="portrait" horizontalDpi="300" verticalDpi="300" r:id="rId1"/>
  <headerFooter alignWithMargins="0"/>
  <rowBreaks count="5" manualBreakCount="5">
    <brk id="57" max="16383" man="1"/>
    <brk id="114" max="16383" man="1"/>
    <brk id="228" max="16383" man="1"/>
    <brk id="342" max="16383" man="1"/>
    <brk id="45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5"/>
  <dimension ref="A1:O914"/>
  <sheetViews>
    <sheetView view="pageBreakPreview" workbookViewId="0">
      <selection activeCell="F149" sqref="F149"/>
    </sheetView>
  </sheetViews>
  <sheetFormatPr defaultColWidth="9.109375" defaultRowHeight="13.2" x14ac:dyDescent="0.25"/>
  <cols>
    <col min="1" max="3" width="9.109375" style="65" customWidth="1"/>
    <col min="4" max="4" width="9.109375" style="46" customWidth="1"/>
    <col min="5" max="5" width="9.109375" style="65" customWidth="1"/>
    <col min="6" max="8" width="9.109375" style="46" customWidth="1"/>
    <col min="9" max="9" width="12.109375" style="46" customWidth="1"/>
    <col min="10" max="10" width="0" style="46" hidden="1" customWidth="1"/>
    <col min="11" max="11" width="9.109375" style="46"/>
    <col min="12" max="13" width="9.109375" style="46" hidden="1" customWidth="1"/>
    <col min="14" max="14" width="11.33203125" style="46" hidden="1" customWidth="1"/>
    <col min="15" max="15" width="0" style="46" hidden="1" customWidth="1"/>
    <col min="16" max="16384" width="9.109375" style="46"/>
  </cols>
  <sheetData>
    <row r="1" spans="1:15" x14ac:dyDescent="0.25">
      <c r="A1" s="293" t="str">
        <f>CONCATENATE([1]List1!$A$54)</f>
        <v>Bodovací lístek SZČR</v>
      </c>
      <c r="B1" s="293"/>
      <c r="C1" s="293"/>
      <c r="D1" s="293"/>
      <c r="E1" s="293"/>
      <c r="F1" s="293"/>
      <c r="G1" s="293"/>
      <c r="H1" s="293"/>
      <c r="I1" s="293"/>
    </row>
    <row r="2" spans="1:15" x14ac:dyDescent="0.25">
      <c r="A2" s="293"/>
      <c r="B2" s="293"/>
      <c r="C2" s="293"/>
      <c r="D2" s="293"/>
      <c r="E2" s="293"/>
      <c r="F2" s="293"/>
      <c r="G2" s="293"/>
      <c r="H2" s="293"/>
      <c r="I2" s="293"/>
    </row>
    <row r="3" spans="1:15" ht="23.4" thickBot="1" x14ac:dyDescent="0.3">
      <c r="A3" s="53"/>
      <c r="B3" s="53"/>
      <c r="C3" s="53"/>
      <c r="D3" s="49"/>
      <c r="E3" s="53"/>
      <c r="F3" s="49"/>
      <c r="G3" s="49"/>
      <c r="H3" s="49"/>
      <c r="I3" s="49"/>
    </row>
    <row r="4" spans="1:15" ht="13.8" thickTop="1" x14ac:dyDescent="0.25">
      <c r="A4" s="350" t="str">
        <f>CONCATENATE([1]List1!$A$56)</f>
        <v>Bodový rozhodčí:</v>
      </c>
      <c r="B4" s="351"/>
      <c r="C4" s="354"/>
      <c r="D4" s="355"/>
      <c r="E4" s="356"/>
      <c r="F4" s="44"/>
      <c r="G4" s="44"/>
      <c r="H4" s="44"/>
      <c r="I4" s="44"/>
      <c r="L4" s="46" t="str">
        <f>[1]List1!$A$91</f>
        <v>120 sek</v>
      </c>
      <c r="N4" s="44" t="str">
        <f>IF(N8&gt;16,M10,(IF(N8=0,M10,(INDEX($M$11:$M$26,N8)))))</f>
        <v>2 minuty</v>
      </c>
    </row>
    <row r="5" spans="1:15" x14ac:dyDescent="0.25">
      <c r="A5" s="352"/>
      <c r="B5" s="353"/>
      <c r="C5" s="357"/>
      <c r="D5" s="358"/>
      <c r="E5" s="359"/>
      <c r="F5" s="44"/>
      <c r="G5" s="44"/>
      <c r="H5" s="44"/>
      <c r="I5" s="44"/>
      <c r="L5" s="46" t="str">
        <f>[1]List1!$A$92</f>
        <v>180 sek</v>
      </c>
    </row>
    <row r="6" spans="1:15" x14ac:dyDescent="0.25">
      <c r="A6" s="360" t="str">
        <f>CONCATENATE([1]List1!$A$57)</f>
        <v>Rozhodčí na žíněnce:</v>
      </c>
      <c r="B6" s="361"/>
      <c r="C6" s="362"/>
      <c r="D6" s="330"/>
      <c r="E6" s="331"/>
      <c r="F6" s="44"/>
      <c r="G6" s="44"/>
      <c r="H6" s="44"/>
      <c r="I6" s="44"/>
    </row>
    <row r="7" spans="1:15" x14ac:dyDescent="0.25">
      <c r="A7" s="352"/>
      <c r="B7" s="353"/>
      <c r="C7" s="357"/>
      <c r="D7" s="358"/>
      <c r="E7" s="359"/>
      <c r="F7" s="44"/>
      <c r="G7" s="44"/>
      <c r="H7" s="44"/>
      <c r="I7" s="44"/>
    </row>
    <row r="8" spans="1:15" x14ac:dyDescent="0.25">
      <c r="A8" s="360" t="str">
        <f>CONCATENATE([1]List1!$A$58)</f>
        <v>Předseda žíněnky</v>
      </c>
      <c r="B8" s="361"/>
      <c r="C8" s="362"/>
      <c r="D8" s="330"/>
      <c r="E8" s="331"/>
      <c r="F8" s="44"/>
      <c r="G8" s="44"/>
      <c r="H8" s="44"/>
      <c r="I8" s="44"/>
      <c r="L8" s="176" t="str">
        <f>'Vážní listina'!B7</f>
        <v>A příp</v>
      </c>
      <c r="N8" s="44">
        <f>SUM(N11:N26)</f>
        <v>3</v>
      </c>
    </row>
    <row r="9" spans="1:15" ht="13.8" thickBot="1" x14ac:dyDescent="0.3">
      <c r="A9" s="363"/>
      <c r="B9" s="364"/>
      <c r="C9" s="365"/>
      <c r="D9" s="336"/>
      <c r="E9" s="337"/>
      <c r="F9" s="44"/>
      <c r="G9" s="44"/>
      <c r="H9" s="44"/>
      <c r="I9" s="44"/>
      <c r="L9" s="47"/>
    </row>
    <row r="10" spans="1:15" ht="14.4" thickTop="1" thickBot="1" x14ac:dyDescent="0.3">
      <c r="A10" s="54"/>
      <c r="B10" s="54"/>
      <c r="C10" s="54"/>
      <c r="D10" s="44"/>
      <c r="E10" s="54"/>
      <c r="F10" s="44"/>
      <c r="G10" s="44"/>
      <c r="H10" s="44"/>
      <c r="I10" s="44"/>
      <c r="L10" s="47"/>
      <c r="M10" s="46" t="str">
        <f>[1]List1!$B$250</f>
        <v>Průběh utkání</v>
      </c>
    </row>
    <row r="11" spans="1:15" customFormat="1" ht="13.8" thickTop="1" x14ac:dyDescent="0.25">
      <c r="A11" s="302" t="str">
        <f>CONCATENATE([1]List1!$A$40)</f>
        <v>soutěž</v>
      </c>
      <c r="B11" s="303"/>
      <c r="C11" s="172" t="str">
        <f>CONCATENATE([1]List1!$A$41)</f>
        <v>datum</v>
      </c>
      <c r="D11" s="173" t="str">
        <f>CONCATENATE([1]List1!$A$42)</f>
        <v>č. utkání</v>
      </c>
      <c r="E11" s="172" t="str">
        <f>CONCATENATE([1]List1!$A$43)</f>
        <v>hmotnost</v>
      </c>
      <c r="F11" s="173" t="str">
        <f>CONCATENATE([1]List1!$A$44)</f>
        <v>styl</v>
      </c>
      <c r="G11" s="173" t="str">
        <f>CONCATENATE([1]List1!$A$45)</f>
        <v>kolo</v>
      </c>
      <c r="H11" s="51" t="str">
        <f>CONCATENATE([1]List1!$A$46)</f>
        <v>finále</v>
      </c>
      <c r="I11" s="52" t="str">
        <f>CONCATENATE([1]List1!$A$47)</f>
        <v>žíněnka</v>
      </c>
      <c r="L11" s="36" t="str">
        <f>[1]List1!$E$114</f>
        <v>C příp</v>
      </c>
      <c r="M11" s="36" t="str">
        <f>[1]List1!$B234</f>
        <v>2 minuty</v>
      </c>
      <c r="N11" s="34">
        <f>IF($L$8=L11,O11,0)</f>
        <v>0</v>
      </c>
      <c r="O11" s="34">
        <f>[2]Soutěž!$Q$58</f>
        <v>1</v>
      </c>
    </row>
    <row r="12" spans="1:15" x14ac:dyDescent="0.25">
      <c r="A12" s="304" t="str">
        <f>CONCATENATE('Hlasatel '!A12)</f>
        <v>Brněnský dráček</v>
      </c>
      <c r="B12" s="305"/>
      <c r="C12" s="440" t="str">
        <f>CONCATENATE('Hlasatel '!C12)</f>
        <v xml:space="preserve"> 31.10.2020 </v>
      </c>
      <c r="D12" s="438">
        <f>ABS('Hlasatel '!D12)</f>
        <v>2015</v>
      </c>
      <c r="E12" s="440" t="str">
        <f>CONCATENATE('Hlasatel '!E12)</f>
        <v>C28</v>
      </c>
      <c r="F12" s="438" t="str">
        <f>CONCATENATE('Hlasatel '!F12)</f>
        <v>zadej styl</v>
      </c>
      <c r="G12" s="438" t="str">
        <f>CONCATENATE('Hlasatel '!G12)</f>
        <v>1</v>
      </c>
      <c r="H12" s="300" t="str">
        <f>CONCATENATE('Hlasatel '!H12)</f>
        <v/>
      </c>
      <c r="I12" s="318" t="str">
        <f>CONCATENATE('Hlasatel '!I12)</f>
        <v>2</v>
      </c>
      <c r="L12" s="47" t="str">
        <f>[1]List1!$A$122</f>
        <v>B příp</v>
      </c>
      <c r="M12" s="36" t="str">
        <f>[1]List1!$B235</f>
        <v>2 minuty</v>
      </c>
      <c r="N12" s="34">
        <f t="shared" ref="N12:N26" si="0">IF($L$8=L12,O12,0)</f>
        <v>0</v>
      </c>
      <c r="O12" s="34">
        <f>O11+1</f>
        <v>2</v>
      </c>
    </row>
    <row r="13" spans="1:15" ht="13.8" thickBot="1" x14ac:dyDescent="0.3">
      <c r="A13" s="306"/>
      <c r="B13" s="307"/>
      <c r="C13" s="441"/>
      <c r="D13" s="439"/>
      <c r="E13" s="441"/>
      <c r="F13" s="439"/>
      <c r="G13" s="439"/>
      <c r="H13" s="301"/>
      <c r="I13" s="319"/>
      <c r="L13" s="47" t="str">
        <f>[1]List1!$A$109</f>
        <v>A příp</v>
      </c>
      <c r="M13" s="36" t="str">
        <f>[1]List1!$B236</f>
        <v>2 minuty</v>
      </c>
      <c r="N13" s="34">
        <f t="shared" si="0"/>
        <v>3</v>
      </c>
      <c r="O13" s="34">
        <f t="shared" ref="O13:O26" si="1">O12+1</f>
        <v>3</v>
      </c>
    </row>
    <row r="14" spans="1:15" ht="14.4" thickTop="1" thickBot="1" x14ac:dyDescent="0.3">
      <c r="A14" s="54"/>
      <c r="B14" s="54"/>
      <c r="C14" s="54"/>
      <c r="D14" s="44"/>
      <c r="E14" s="54"/>
      <c r="F14" s="44"/>
      <c r="G14" s="44"/>
      <c r="H14" s="44"/>
      <c r="I14" s="44"/>
      <c r="L14" s="47" t="str">
        <f>[1]List1!$A$110</f>
        <v>ml.ž</v>
      </c>
      <c r="M14" s="36" t="str">
        <f>[1]List1!$B237</f>
        <v>2 minuty</v>
      </c>
      <c r="N14" s="34">
        <f t="shared" si="0"/>
        <v>0</v>
      </c>
      <c r="O14" s="34">
        <f t="shared" si="1"/>
        <v>4</v>
      </c>
    </row>
    <row r="15" spans="1:15" ht="13.8" thickTop="1" x14ac:dyDescent="0.25">
      <c r="A15" s="274" t="str">
        <f>CONCATENATE([1]List1!$A$48)</f>
        <v>červený</v>
      </c>
      <c r="B15" s="275"/>
      <c r="C15" s="275"/>
      <c r="D15" s="276"/>
      <c r="E15" s="277"/>
      <c r="F15" s="278" t="str">
        <f>CONCATENATE([1]List1!$A$49)</f>
        <v>modrý</v>
      </c>
      <c r="G15" s="279"/>
      <c r="H15" s="279"/>
      <c r="I15" s="280"/>
      <c r="L15" s="47" t="str">
        <f>[1]List1!$A$111</f>
        <v>žák</v>
      </c>
      <c r="M15" s="36" t="str">
        <f>[1]List1!$B238</f>
        <v>2 minuty</v>
      </c>
      <c r="N15" s="34">
        <f t="shared" si="0"/>
        <v>0</v>
      </c>
      <c r="O15" s="34">
        <f t="shared" si="1"/>
        <v>5</v>
      </c>
    </row>
    <row r="16" spans="1:15" x14ac:dyDescent="0.25">
      <c r="A16" s="281" t="str">
        <f>CONCATENATE([1]List1!$A$50)</f>
        <v>jméno</v>
      </c>
      <c r="B16" s="282"/>
      <c r="C16" s="85" t="str">
        <f>CONCATENATE([1]List1!$A$51)</f>
        <v>oddíl</v>
      </c>
      <c r="D16" s="63" t="str">
        <f>CONCATENATE([1]List1!$A$52)</f>
        <v>los</v>
      </c>
      <c r="E16" s="277"/>
      <c r="F16" s="283" t="str">
        <f>CONCATENATE([1]List1!$A$50)</f>
        <v>jméno</v>
      </c>
      <c r="G16" s="284"/>
      <c r="H16" s="62" t="str">
        <f>CONCATENATE([1]List1!$A$51)</f>
        <v>oddíl</v>
      </c>
      <c r="I16" s="63" t="str">
        <f>CONCATENATE([1]List1!$A$52)</f>
        <v>los</v>
      </c>
      <c r="L16" s="47" t="str">
        <f>[1]List1!$A$112</f>
        <v>kad</v>
      </c>
      <c r="M16" s="36" t="str">
        <f>[1]List1!$B239</f>
        <v>2 minuty</v>
      </c>
      <c r="N16" s="34">
        <f t="shared" si="0"/>
        <v>0</v>
      </c>
      <c r="O16" s="34">
        <f t="shared" si="1"/>
        <v>6</v>
      </c>
    </row>
    <row r="17" spans="1:15" x14ac:dyDescent="0.25">
      <c r="A17" s="432" t="str">
        <f>CONCATENATE('Hlasatel '!A17)</f>
        <v>Smejkal Simon</v>
      </c>
      <c r="B17" s="433"/>
      <c r="C17" s="436" t="str">
        <f>CONCATENATE('Hlasatel '!C17)</f>
        <v>TAK Hellas Brno</v>
      </c>
      <c r="D17" s="294" t="str">
        <f>CONCATENATE('Hlasatel '!D17)</f>
        <v>1</v>
      </c>
      <c r="E17" s="277"/>
      <c r="F17" s="432" t="str">
        <f>CONCATENATE('Hlasatel '!F17)</f>
        <v>Šabata Robert</v>
      </c>
      <c r="G17" s="433"/>
      <c r="H17" s="436" t="str">
        <f>CONCATENATE('Hlasatel '!H17)</f>
        <v>TAK Hellas Brno</v>
      </c>
      <c r="I17" s="294" t="str">
        <f>CONCATENATE('Hlasatel '!I17)</f>
        <v>2</v>
      </c>
      <c r="L17" s="47" t="str">
        <f>[1]List1!$A$113</f>
        <v>jun</v>
      </c>
      <c r="M17" s="36" t="str">
        <f>[1]List1!$B240</f>
        <v>3 minuty</v>
      </c>
      <c r="N17" s="34">
        <f t="shared" si="0"/>
        <v>0</v>
      </c>
      <c r="O17" s="34">
        <f t="shared" si="1"/>
        <v>7</v>
      </c>
    </row>
    <row r="18" spans="1:15" ht="13.8" thickBot="1" x14ac:dyDescent="0.3">
      <c r="A18" s="434"/>
      <c r="B18" s="435"/>
      <c r="C18" s="437"/>
      <c r="D18" s="295"/>
      <c r="E18" s="277"/>
      <c r="F18" s="434"/>
      <c r="G18" s="435"/>
      <c r="H18" s="437"/>
      <c r="I18" s="295"/>
      <c r="L18" s="47" t="str">
        <f>[1]List1!$A$114</f>
        <v>sen</v>
      </c>
      <c r="M18" s="36" t="str">
        <f>[1]List1!$B241</f>
        <v>3 minuty</v>
      </c>
      <c r="N18" s="34">
        <f t="shared" si="0"/>
        <v>0</v>
      </c>
      <c r="O18" s="34">
        <f t="shared" si="1"/>
        <v>8</v>
      </c>
    </row>
    <row r="19" spans="1:15" ht="14.4" thickTop="1" thickBot="1" x14ac:dyDescent="0.3">
      <c r="A19" s="87"/>
      <c r="B19" s="87"/>
      <c r="C19" s="87"/>
      <c r="D19" s="70"/>
      <c r="E19" s="61"/>
      <c r="F19" s="70"/>
      <c r="G19" s="70"/>
      <c r="H19" s="70"/>
      <c r="I19" s="70"/>
      <c r="L19" s="47" t="str">
        <f>[1]List1!$C$123</f>
        <v>ž-C příp</v>
      </c>
      <c r="M19" s="36" t="str">
        <f>[1]List1!$B242</f>
        <v>1,5 minuty</v>
      </c>
      <c r="N19" s="34">
        <f t="shared" si="0"/>
        <v>0</v>
      </c>
      <c r="O19" s="34">
        <f t="shared" si="1"/>
        <v>9</v>
      </c>
    </row>
    <row r="20" spans="1:15" ht="13.8" thickTop="1" x14ac:dyDescent="0.25">
      <c r="A20" s="177" t="str">
        <f>CONCATENATE([1]List1!$A$59)</f>
        <v>součet</v>
      </c>
      <c r="B20" s="442" t="str">
        <f>N4</f>
        <v>2 minuty</v>
      </c>
      <c r="C20" s="442"/>
      <c r="D20" s="442"/>
      <c r="E20" s="60" t="str">
        <f>CONCATENATE([1]List1!$A$60)</f>
        <v>body</v>
      </c>
      <c r="F20" s="443" t="str">
        <f>B20</f>
        <v>2 minuty</v>
      </c>
      <c r="G20" s="444"/>
      <c r="H20" s="445"/>
      <c r="I20" s="71" t="str">
        <f>CONCATENATE([1]List1!$A$59)</f>
        <v>součet</v>
      </c>
      <c r="L20" s="47" t="str">
        <f>[1]List1!$A$123</f>
        <v>ž-B příp</v>
      </c>
      <c r="M20" s="36" t="str">
        <f>[1]List1!$B243</f>
        <v>1,5 minuty</v>
      </c>
      <c r="N20" s="34">
        <f t="shared" si="0"/>
        <v>0</v>
      </c>
      <c r="O20" s="34">
        <f t="shared" si="1"/>
        <v>10</v>
      </c>
    </row>
    <row r="21" spans="1:15" ht="45" customHeight="1" x14ac:dyDescent="0.25">
      <c r="A21" s="427"/>
      <c r="B21" s="322"/>
      <c r="C21" s="322"/>
      <c r="D21" s="322"/>
      <c r="E21" s="382" t="str">
        <f>CONCATENATE([1]List1!$A$62)</f>
        <v>1</v>
      </c>
      <c r="F21" s="325"/>
      <c r="G21" s="326"/>
      <c r="H21" s="327"/>
      <c r="I21" s="321"/>
      <c r="L21" s="47" t="str">
        <f>[1]List1!$A$116</f>
        <v>ž-A příp</v>
      </c>
      <c r="M21" s="36" t="str">
        <f>[1]List1!$B244</f>
        <v>1,5 minuty</v>
      </c>
      <c r="N21" s="34">
        <f t="shared" si="0"/>
        <v>0</v>
      </c>
      <c r="O21" s="34">
        <f t="shared" si="1"/>
        <v>11</v>
      </c>
    </row>
    <row r="22" spans="1:15" x14ac:dyDescent="0.25">
      <c r="A22" s="428"/>
      <c r="B22" s="323"/>
      <c r="C22" s="323"/>
      <c r="D22" s="323"/>
      <c r="E22" s="382"/>
      <c r="F22" s="325"/>
      <c r="G22" s="326"/>
      <c r="H22" s="327"/>
      <c r="I22" s="321"/>
      <c r="L22" s="47" t="str">
        <f>[1]List1!$A$117</f>
        <v>ž-ml.ž</v>
      </c>
      <c r="M22" s="36" t="str">
        <f>[1]List1!$B245</f>
        <v>2 minuty</v>
      </c>
      <c r="N22" s="34">
        <f t="shared" si="0"/>
        <v>0</v>
      </c>
      <c r="O22" s="34">
        <f t="shared" si="1"/>
        <v>12</v>
      </c>
    </row>
    <row r="23" spans="1:15" x14ac:dyDescent="0.25">
      <c r="A23" s="431"/>
      <c r="B23" s="324"/>
      <c r="C23" s="324"/>
      <c r="D23" s="324"/>
      <c r="E23" s="382"/>
      <c r="F23" s="325"/>
      <c r="G23" s="326"/>
      <c r="H23" s="327"/>
      <c r="I23" s="321"/>
      <c r="L23" s="47" t="str">
        <f>[1]List1!$A$118</f>
        <v>ž-žák</v>
      </c>
      <c r="M23" s="36" t="str">
        <f>[1]List1!$B246</f>
        <v>2 minuty</v>
      </c>
      <c r="N23" s="34">
        <f t="shared" si="0"/>
        <v>0</v>
      </c>
      <c r="O23" s="34">
        <f t="shared" si="1"/>
        <v>13</v>
      </c>
    </row>
    <row r="24" spans="1:15" x14ac:dyDescent="0.25">
      <c r="A24" s="283" t="str">
        <f>CONCATENATE([1]List1!$A$65)</f>
        <v>přestávka 30 sekund</v>
      </c>
      <c r="B24" s="284"/>
      <c r="C24" s="284"/>
      <c r="D24" s="321"/>
      <c r="E24" s="68"/>
      <c r="F24" s="283" t="str">
        <f>CONCATENATE([1]List1!$A$65)</f>
        <v>přestávka 30 sekund</v>
      </c>
      <c r="G24" s="284"/>
      <c r="H24" s="284"/>
      <c r="I24" s="321"/>
      <c r="L24" s="47" t="str">
        <f>[1]List1!$A$119</f>
        <v>ž-kad</v>
      </c>
      <c r="M24" s="36" t="str">
        <f>[1]List1!$B247</f>
        <v>2 minuty</v>
      </c>
      <c r="N24" s="34">
        <f t="shared" si="0"/>
        <v>0</v>
      </c>
      <c r="O24" s="34">
        <f t="shared" si="1"/>
        <v>14</v>
      </c>
    </row>
    <row r="25" spans="1:15" ht="45" customHeight="1" x14ac:dyDescent="0.25">
      <c r="A25" s="427"/>
      <c r="B25" s="322"/>
      <c r="C25" s="322"/>
      <c r="D25" s="322"/>
      <c r="E25" s="382" t="str">
        <f>CONCATENATE([1]List1!$A$63)</f>
        <v>2</v>
      </c>
      <c r="F25" s="329"/>
      <c r="G25" s="330"/>
      <c r="H25" s="331"/>
      <c r="I25" s="321"/>
      <c r="L25" s="47" t="str">
        <f>[1]List1!$A$120</f>
        <v>ž-jun</v>
      </c>
      <c r="M25" s="36" t="str">
        <f>[1]List1!$B248</f>
        <v>3 minuty</v>
      </c>
      <c r="N25" s="34">
        <f t="shared" si="0"/>
        <v>0</v>
      </c>
      <c r="O25" s="34">
        <f t="shared" si="1"/>
        <v>15</v>
      </c>
    </row>
    <row r="26" spans="1:15" x14ac:dyDescent="0.25">
      <c r="A26" s="428"/>
      <c r="B26" s="323"/>
      <c r="C26" s="323"/>
      <c r="D26" s="323"/>
      <c r="E26" s="382"/>
      <c r="F26" s="332"/>
      <c r="G26" s="333"/>
      <c r="H26" s="334"/>
      <c r="I26" s="321"/>
      <c r="L26" s="47" t="str">
        <f>[1]List1!$A$121</f>
        <v>ž-sen</v>
      </c>
      <c r="M26" s="36" t="str">
        <f>[1]List1!$B249</f>
        <v>3 minuty</v>
      </c>
      <c r="N26" s="34">
        <f t="shared" si="0"/>
        <v>0</v>
      </c>
      <c r="O26" s="34">
        <f t="shared" si="1"/>
        <v>16</v>
      </c>
    </row>
    <row r="27" spans="1:15" ht="13.8" thickBot="1" x14ac:dyDescent="0.3">
      <c r="A27" s="429"/>
      <c r="B27" s="328"/>
      <c r="C27" s="328"/>
      <c r="D27" s="328"/>
      <c r="E27" s="382"/>
      <c r="F27" s="335"/>
      <c r="G27" s="336"/>
      <c r="H27" s="337"/>
      <c r="I27" s="402"/>
    </row>
    <row r="28" spans="1:15" ht="13.8" hidden="1" thickTop="1" x14ac:dyDescent="0.25">
      <c r="A28" s="430" t="str">
        <f>CONCATENATE([1]List1!$A$65)</f>
        <v>přestávka 30 sekund</v>
      </c>
      <c r="B28" s="349"/>
      <c r="C28" s="349"/>
      <c r="D28" s="346"/>
      <c r="E28" s="68"/>
      <c r="F28" s="430" t="str">
        <f>CONCATENATE([1]List1!$A$65)</f>
        <v>přestávka 30 sekund</v>
      </c>
      <c r="G28" s="349"/>
      <c r="H28" s="349"/>
      <c r="I28" s="346"/>
    </row>
    <row r="29" spans="1:15" ht="13.8" hidden="1" thickTop="1" x14ac:dyDescent="0.25">
      <c r="A29" s="379"/>
      <c r="B29" s="347"/>
      <c r="C29" s="347"/>
      <c r="D29" s="344"/>
      <c r="E29" s="382" t="str">
        <f>CONCATENATE([1]List1!$A$64)</f>
        <v>3</v>
      </c>
      <c r="F29" s="347"/>
      <c r="G29" s="347"/>
      <c r="H29" s="344"/>
      <c r="I29" s="321"/>
    </row>
    <row r="30" spans="1:15" ht="13.8" hidden="1" thickTop="1" x14ac:dyDescent="0.25">
      <c r="A30" s="380"/>
      <c r="B30" s="348"/>
      <c r="C30" s="348"/>
      <c r="D30" s="345"/>
      <c r="E30" s="382"/>
      <c r="F30" s="348"/>
      <c r="G30" s="348"/>
      <c r="H30" s="345"/>
      <c r="I30" s="321"/>
    </row>
    <row r="31" spans="1:15" ht="14.4" hidden="1" thickTop="1" thickBot="1" x14ac:dyDescent="0.3">
      <c r="A31" s="397"/>
      <c r="B31" s="349"/>
      <c r="C31" s="349"/>
      <c r="D31" s="346"/>
      <c r="E31" s="382"/>
      <c r="F31" s="349"/>
      <c r="G31" s="349"/>
      <c r="H31" s="346"/>
      <c r="I31" s="402"/>
    </row>
    <row r="32" spans="1:15" ht="14.4" thickTop="1" thickBot="1" x14ac:dyDescent="0.3">
      <c r="A32" s="54"/>
      <c r="B32" s="54"/>
      <c r="C32" s="54"/>
      <c r="D32" s="44"/>
      <c r="E32" s="54"/>
      <c r="F32" s="44"/>
      <c r="G32" s="44"/>
      <c r="H32" s="44"/>
      <c r="I32" s="44"/>
    </row>
    <row r="33" spans="1:9" x14ac:dyDescent="0.25">
      <c r="A33" s="403"/>
      <c r="B33" s="406" t="str">
        <f>CONCATENATE([1]List1!$A$66)</f>
        <v>součet technických bodů červený ve všech kolech</v>
      </c>
      <c r="C33" s="407"/>
      <c r="D33" s="44"/>
      <c r="E33" s="54"/>
      <c r="F33" s="44"/>
      <c r="G33" s="408" t="str">
        <f>CONCATENATE([1]List1!$A$67)</f>
        <v>součet technických bodů modrý ve všech kolech</v>
      </c>
      <c r="H33" s="409"/>
      <c r="I33" s="410"/>
    </row>
    <row r="34" spans="1:9" x14ac:dyDescent="0.25">
      <c r="A34" s="404"/>
      <c r="B34" s="406"/>
      <c r="C34" s="407"/>
      <c r="D34" s="44"/>
      <c r="E34" s="54"/>
      <c r="F34" s="44"/>
      <c r="G34" s="408"/>
      <c r="H34" s="409"/>
      <c r="I34" s="411"/>
    </row>
    <row r="35" spans="1:9" ht="13.8" thickBot="1" x14ac:dyDescent="0.3">
      <c r="A35" s="405"/>
      <c r="B35" s="406"/>
      <c r="C35" s="407"/>
      <c r="D35" s="44"/>
      <c r="E35" s="54"/>
      <c r="F35" s="44"/>
      <c r="G35" s="408"/>
      <c r="H35" s="409"/>
      <c r="I35" s="412"/>
    </row>
    <row r="36" spans="1:9" x14ac:dyDescent="0.25">
      <c r="A36" s="54"/>
      <c r="B36" s="392" t="str">
        <f>CONCATENATE([1]List1!$A$68)</f>
        <v>kvalifikační body červený</v>
      </c>
      <c r="C36" s="392"/>
      <c r="D36" s="333"/>
      <c r="E36" s="54"/>
      <c r="F36" s="333"/>
      <c r="G36" s="393" t="str">
        <f>CONCATENATE([1]List1!$A$69)</f>
        <v>kvalifikační body modrý</v>
      </c>
      <c r="H36" s="393"/>
      <c r="I36" s="44"/>
    </row>
    <row r="37" spans="1:9" x14ac:dyDescent="0.25">
      <c r="A37" s="54"/>
      <c r="B37" s="392"/>
      <c r="C37" s="392"/>
      <c r="D37" s="333"/>
      <c r="E37" s="54"/>
      <c r="F37" s="333"/>
      <c r="G37" s="393"/>
      <c r="H37" s="393"/>
      <c r="I37" s="44"/>
    </row>
    <row r="38" spans="1:9" x14ac:dyDescent="0.25">
      <c r="A38" s="54"/>
      <c r="B38" s="392"/>
      <c r="C38" s="392"/>
      <c r="D38" s="333"/>
      <c r="E38" s="54"/>
      <c r="F38" s="333"/>
      <c r="G38" s="393"/>
      <c r="H38" s="393"/>
      <c r="I38" s="44"/>
    </row>
    <row r="39" spans="1:9" ht="13.8" thickBot="1" x14ac:dyDescent="0.3">
      <c r="A39" s="54"/>
      <c r="B39" s="54"/>
      <c r="C39" s="54"/>
      <c r="D39" s="44"/>
      <c r="E39" s="54"/>
      <c r="F39" s="44"/>
      <c r="G39" s="44"/>
      <c r="H39" s="44"/>
      <c r="I39" s="44"/>
    </row>
    <row r="40" spans="1:9" ht="13.8" thickTop="1" x14ac:dyDescent="0.25">
      <c r="A40" s="88" t="str">
        <f>CONCATENATE([1]List1!$A$70)</f>
        <v>Vítěz:</v>
      </c>
      <c r="B40" s="69"/>
      <c r="C40" s="69"/>
      <c r="D40" s="42"/>
      <c r="E40" s="69"/>
      <c r="F40" s="42"/>
      <c r="G40" s="72"/>
      <c r="H40" s="394" t="str">
        <f>CONCATENATE([1]List1!$A$71)</f>
        <v>Skutečný čas:</v>
      </c>
      <c r="I40" s="395"/>
    </row>
    <row r="41" spans="1:9" x14ac:dyDescent="0.25">
      <c r="A41" s="89"/>
      <c r="B41" s="73"/>
      <c r="C41" s="73"/>
      <c r="D41" s="45"/>
      <c r="E41" s="73"/>
      <c r="F41" s="45"/>
      <c r="G41" s="74"/>
      <c r="H41" s="75"/>
      <c r="I41" s="76"/>
    </row>
    <row r="42" spans="1:9" ht="13.8" thickBot="1" x14ac:dyDescent="0.3">
      <c r="A42" s="90"/>
      <c r="B42" s="78"/>
      <c r="C42" s="78"/>
      <c r="D42" s="77"/>
      <c r="E42" s="78"/>
      <c r="F42" s="77"/>
      <c r="G42" s="79"/>
      <c r="H42" s="80"/>
      <c r="I42" s="81"/>
    </row>
    <row r="43" spans="1:9" ht="13.8" thickTop="1" x14ac:dyDescent="0.25">
      <c r="A43" s="69"/>
      <c r="B43" s="69"/>
      <c r="C43" s="69"/>
      <c r="D43" s="42"/>
      <c r="E43" s="69"/>
      <c r="F43" s="42"/>
      <c r="G43" s="42"/>
      <c r="H43" s="42"/>
      <c r="I43" s="42"/>
    </row>
    <row r="44" spans="1:9" x14ac:dyDescent="0.25">
      <c r="A44" s="396" t="str">
        <f>CONCATENATE([1]List1!$A$72)</f>
        <v>Kvalifikace do tabulky:</v>
      </c>
      <c r="B44" s="396"/>
      <c r="C44" s="396"/>
      <c r="D44" s="396"/>
      <c r="E44" s="396"/>
      <c r="F44" s="396"/>
      <c r="G44" s="396"/>
      <c r="H44" s="396"/>
      <c r="I44" s="396"/>
    </row>
    <row r="45" spans="1:9" x14ac:dyDescent="0.25">
      <c r="A45" s="396"/>
      <c r="B45" s="396"/>
      <c r="C45" s="396"/>
      <c r="D45" s="396"/>
      <c r="E45" s="396"/>
      <c r="F45" s="396"/>
      <c r="G45" s="396"/>
      <c r="H45" s="396"/>
      <c r="I45" s="396"/>
    </row>
    <row r="46" spans="1:9" x14ac:dyDescent="0.25">
      <c r="A46" s="383" t="str">
        <f>CONCATENATE([1]List1!$A$84)</f>
        <v xml:space="preserve"> 5 : 0</v>
      </c>
      <c r="B46" s="367" t="str">
        <f>CONCATENATE([1]List1!$A$73)</f>
        <v>vítězství na lopatky</v>
      </c>
      <c r="C46" s="368"/>
      <c r="D46" s="369"/>
      <c r="E46" s="54"/>
      <c r="F46" s="383" t="str">
        <f>CONCATENATE([1]List1!$A$84)</f>
        <v xml:space="preserve"> 5 : 0</v>
      </c>
      <c r="G46" s="415" t="str">
        <f>CONCATENATE([1]List1!$A$79)</f>
        <v>vítězství pro nenastoupení soupeře</v>
      </c>
      <c r="H46" s="416"/>
      <c r="I46" s="417"/>
    </row>
    <row r="47" spans="1:9" x14ac:dyDescent="0.25">
      <c r="A47" s="383"/>
      <c r="B47" s="370"/>
      <c r="C47" s="371"/>
      <c r="D47" s="372"/>
      <c r="E47" s="54"/>
      <c r="F47" s="383"/>
      <c r="G47" s="418"/>
      <c r="H47" s="419"/>
      <c r="I47" s="420"/>
    </row>
    <row r="48" spans="1:9" ht="12.75" customHeight="1" x14ac:dyDescent="0.25">
      <c r="A48" s="383" t="str">
        <f>CONCATENATE([1]List1!$A$85)</f>
        <v xml:space="preserve"> 4 : 0 </v>
      </c>
      <c r="B48" s="384" t="str">
        <f>CONCATENATE([1]List1!$A$74)</f>
        <v>technická převaha ve dvou kolech, poražený nemá technické body</v>
      </c>
      <c r="C48" s="384"/>
      <c r="D48" s="384"/>
      <c r="E48" s="54"/>
      <c r="F48" s="366" t="str">
        <f>[1]List1!$C$85</f>
        <v xml:space="preserve"> 5 : 0 </v>
      </c>
      <c r="G48" s="385" t="str">
        <f>CONCATENATE([1]List1!$A$80)</f>
        <v>diskvalifikace pro 3 "O"</v>
      </c>
      <c r="H48" s="385"/>
      <c r="I48" s="385"/>
    </row>
    <row r="49" spans="1:9" ht="12.75" customHeight="1" x14ac:dyDescent="0.25">
      <c r="A49" s="383"/>
      <c r="B49" s="384"/>
      <c r="C49" s="384"/>
      <c r="D49" s="384"/>
      <c r="E49" s="54"/>
      <c r="F49" s="383"/>
      <c r="G49" s="385"/>
      <c r="H49" s="385"/>
      <c r="I49" s="385"/>
    </row>
    <row r="50" spans="1:9" ht="12.75" customHeight="1" x14ac:dyDescent="0.25">
      <c r="A50" s="383" t="str">
        <f>CONCATENATE([1]List1!$A$86)</f>
        <v xml:space="preserve"> 4 : 1 </v>
      </c>
      <c r="B50" s="384" t="str">
        <f>CONCATENATE([1]List1!$A$75)</f>
        <v>technická převaha ve dvou kolech, poražený má technické body</v>
      </c>
      <c r="C50" s="384"/>
      <c r="D50" s="384"/>
      <c r="E50" s="54"/>
      <c r="F50" s="383" t="str">
        <f>CONCATENATE([1]List1!$A$84)</f>
        <v xml:space="preserve"> 5 : 0</v>
      </c>
      <c r="G50" s="385" t="str">
        <f>CONCATENATE([1]List1!$A$81)</f>
        <v>diskvalifikace z celé soutěže</v>
      </c>
      <c r="H50" s="385"/>
      <c r="I50" s="385"/>
    </row>
    <row r="51" spans="1:9" ht="12.75" customHeight="1" x14ac:dyDescent="0.25">
      <c r="A51" s="383"/>
      <c r="B51" s="384"/>
      <c r="C51" s="384"/>
      <c r="D51" s="384"/>
      <c r="E51" s="54"/>
      <c r="F51" s="383"/>
      <c r="G51" s="385"/>
      <c r="H51" s="385"/>
      <c r="I51" s="385"/>
    </row>
    <row r="52" spans="1:9" ht="12.75" customHeight="1" x14ac:dyDescent="0.25">
      <c r="A52" s="383" t="str">
        <f>CONCATENATE([1]List1!$A$87)</f>
        <v xml:space="preserve"> 3 : 0 </v>
      </c>
      <c r="B52" s="384" t="str">
        <f>CONCATENATE([1]List1!$A$76)</f>
        <v>vítězství na body, poražený nemá technické body</v>
      </c>
      <c r="C52" s="384"/>
      <c r="D52" s="384"/>
      <c r="E52" s="54"/>
      <c r="F52" s="383" t="str">
        <f>CONCATENATE([1]List1!$A$89)</f>
        <v xml:space="preserve"> 0 : 0 </v>
      </c>
      <c r="G52" s="385" t="str">
        <f>CONCATENATE([1]List1!$A$82)</f>
        <v>oba soupeři jsou diskvalifikováni v utkání</v>
      </c>
      <c r="H52" s="385"/>
      <c r="I52" s="385"/>
    </row>
    <row r="53" spans="1:9" ht="12.75" customHeight="1" x14ac:dyDescent="0.25">
      <c r="A53" s="383"/>
      <c r="B53" s="384"/>
      <c r="C53" s="384"/>
      <c r="D53" s="384"/>
      <c r="E53" s="54"/>
      <c r="F53" s="383"/>
      <c r="G53" s="385"/>
      <c r="H53" s="385"/>
      <c r="I53" s="385"/>
    </row>
    <row r="54" spans="1:9" ht="12.75" customHeight="1" x14ac:dyDescent="0.25">
      <c r="A54" s="383" t="str">
        <f>CONCATENATE([1]List1!$A$88)</f>
        <v xml:space="preserve"> 3 : 1 </v>
      </c>
      <c r="B54" s="384" t="str">
        <f>CONCATENATE([1]List1!$A$77)</f>
        <v>vítězství na body, poražený má technické body</v>
      </c>
      <c r="C54" s="384"/>
      <c r="D54" s="384"/>
      <c r="E54" s="54"/>
      <c r="F54" s="383" t="str">
        <f>CONCATENATE([1]List1!$A$89)</f>
        <v xml:space="preserve"> 0 : 0 </v>
      </c>
      <c r="G54" s="385" t="str">
        <f>CONCATENATE([1]List1!$A$83)</f>
        <v>oba soupeři jsou diskvalifikováni v celé soutěži</v>
      </c>
      <c r="H54" s="385"/>
      <c r="I54" s="385"/>
    </row>
    <row r="55" spans="1:9" ht="12.75" customHeight="1" x14ac:dyDescent="0.25">
      <c r="A55" s="383"/>
      <c r="B55" s="384"/>
      <c r="C55" s="384"/>
      <c r="D55" s="384"/>
      <c r="E55" s="54"/>
      <c r="F55" s="383"/>
      <c r="G55" s="385"/>
      <c r="H55" s="385"/>
      <c r="I55" s="385"/>
    </row>
    <row r="56" spans="1:9" x14ac:dyDescent="0.25">
      <c r="A56" s="383" t="str">
        <f>CONCATENATE([1]List1!$A$84)</f>
        <v xml:space="preserve"> 5 : 0</v>
      </c>
      <c r="B56" s="367" t="str">
        <f>CONCATENATE([1]List1!$A$78)</f>
        <v>vítězství pro zranění soupeře</v>
      </c>
      <c r="C56" s="368"/>
      <c r="D56" s="369"/>
      <c r="E56" s="54"/>
      <c r="F56" s="338" t="str">
        <f>CONCATENATE([1]List1!$A$90)</f>
        <v>Podpis:</v>
      </c>
      <c r="G56" s="339"/>
      <c r="H56" s="339"/>
      <c r="I56" s="340"/>
    </row>
    <row r="57" spans="1:9" x14ac:dyDescent="0.25">
      <c r="A57" s="383"/>
      <c r="B57" s="370"/>
      <c r="C57" s="371"/>
      <c r="D57" s="372"/>
      <c r="E57" s="54"/>
      <c r="F57" s="341"/>
      <c r="G57" s="342"/>
      <c r="H57" s="342"/>
      <c r="I57" s="343"/>
    </row>
    <row r="58" spans="1:9" x14ac:dyDescent="0.25">
      <c r="A58" s="293" t="str">
        <f>CONCATENATE([1]List1!$A$54)</f>
        <v>Bodovací lístek SZČR</v>
      </c>
      <c r="B58" s="293"/>
      <c r="C58" s="293"/>
      <c r="D58" s="293"/>
      <c r="E58" s="293"/>
      <c r="F58" s="293"/>
      <c r="G58" s="293"/>
      <c r="H58" s="293"/>
      <c r="I58" s="293"/>
    </row>
    <row r="59" spans="1:9" x14ac:dyDescent="0.25">
      <c r="A59" s="293"/>
      <c r="B59" s="293"/>
      <c r="C59" s="293"/>
      <c r="D59" s="293"/>
      <c r="E59" s="293"/>
      <c r="F59" s="293"/>
      <c r="G59" s="293"/>
      <c r="H59" s="293"/>
      <c r="I59" s="293"/>
    </row>
    <row r="60" spans="1:9" ht="23.4" thickBot="1" x14ac:dyDescent="0.3">
      <c r="A60" s="53"/>
      <c r="B60" s="53"/>
      <c r="C60" s="53"/>
      <c r="D60" s="49"/>
      <c r="E60" s="53"/>
      <c r="F60" s="49"/>
      <c r="G60" s="49"/>
      <c r="H60" s="49"/>
      <c r="I60" s="49"/>
    </row>
    <row r="61" spans="1:9" ht="13.8" thickTop="1" x14ac:dyDescent="0.25">
      <c r="A61" s="350" t="str">
        <f>CONCATENATE([1]List1!$A$56)</f>
        <v>Bodový rozhodčí:</v>
      </c>
      <c r="B61" s="351"/>
      <c r="C61" s="354"/>
      <c r="D61" s="355"/>
      <c r="E61" s="356"/>
      <c r="F61" s="44"/>
      <c r="G61" s="44"/>
      <c r="H61" s="44"/>
      <c r="I61" s="44"/>
    </row>
    <row r="62" spans="1:9" x14ac:dyDescent="0.25">
      <c r="A62" s="352"/>
      <c r="B62" s="353"/>
      <c r="C62" s="357"/>
      <c r="D62" s="358"/>
      <c r="E62" s="359"/>
      <c r="F62" s="44"/>
      <c r="G62" s="44"/>
      <c r="H62" s="44"/>
      <c r="I62" s="44"/>
    </row>
    <row r="63" spans="1:9" x14ac:dyDescent="0.25">
      <c r="A63" s="360" t="str">
        <f>CONCATENATE([1]List1!$A$57)</f>
        <v>Rozhodčí na žíněnce:</v>
      </c>
      <c r="B63" s="361"/>
      <c r="C63" s="362"/>
      <c r="D63" s="330"/>
      <c r="E63" s="331"/>
      <c r="F63" s="44"/>
      <c r="G63" s="44"/>
      <c r="H63" s="44"/>
      <c r="I63" s="44"/>
    </row>
    <row r="64" spans="1:9" x14ac:dyDescent="0.25">
      <c r="A64" s="352"/>
      <c r="B64" s="353"/>
      <c r="C64" s="357"/>
      <c r="D64" s="358"/>
      <c r="E64" s="359"/>
      <c r="F64" s="44"/>
      <c r="G64" s="44"/>
      <c r="H64" s="44"/>
      <c r="I64" s="44"/>
    </row>
    <row r="65" spans="1:15" x14ac:dyDescent="0.25">
      <c r="A65" s="360" t="str">
        <f>CONCATENATE([1]List1!$A$58)</f>
        <v>Předseda žíněnky</v>
      </c>
      <c r="B65" s="361"/>
      <c r="C65" s="362"/>
      <c r="D65" s="330"/>
      <c r="E65" s="331"/>
      <c r="F65" s="44"/>
      <c r="G65" s="44"/>
      <c r="H65" s="44"/>
      <c r="I65" s="44"/>
    </row>
    <row r="66" spans="1:15" ht="13.8" thickBot="1" x14ac:dyDescent="0.3">
      <c r="A66" s="363"/>
      <c r="B66" s="364"/>
      <c r="C66" s="365"/>
      <c r="D66" s="336"/>
      <c r="E66" s="337"/>
      <c r="F66" s="44"/>
      <c r="G66" s="44"/>
      <c r="H66" s="44"/>
      <c r="I66" s="44"/>
    </row>
    <row r="67" spans="1:15" ht="14.4" thickTop="1" thickBot="1" x14ac:dyDescent="0.3">
      <c r="A67" s="54"/>
      <c r="B67" s="54"/>
      <c r="C67" s="54"/>
      <c r="D67" s="44"/>
      <c r="E67" s="54"/>
      <c r="F67" s="44"/>
      <c r="G67" s="44"/>
      <c r="H67" s="44"/>
      <c r="I67" s="44"/>
    </row>
    <row r="68" spans="1:15" ht="13.8" thickTop="1" x14ac:dyDescent="0.25">
      <c r="A68" s="302" t="str">
        <f>CONCATENATE([1]List1!$A$40)</f>
        <v>soutěž</v>
      </c>
      <c r="B68" s="303"/>
      <c r="C68" s="172" t="str">
        <f>CONCATENATE([1]List1!$A$41)</f>
        <v>datum</v>
      </c>
      <c r="D68" s="173" t="str">
        <f>CONCATENATE([1]List1!$A$42)</f>
        <v>č. utkání</v>
      </c>
      <c r="E68" s="172" t="str">
        <f>CONCATENATE([1]List1!$A$43)</f>
        <v>hmotnost</v>
      </c>
      <c r="F68" s="173" t="str">
        <f>CONCATENATE([1]List1!$A$44)</f>
        <v>styl</v>
      </c>
      <c r="G68" s="173" t="str">
        <f>CONCATENATE([1]List1!$A$45)</f>
        <v>kolo</v>
      </c>
      <c r="H68" s="51" t="str">
        <f>CONCATENATE([1]List1!$A$46)</f>
        <v>finále</v>
      </c>
      <c r="I68" s="52" t="str">
        <f>CONCATENATE([1]List1!$A$47)</f>
        <v>žíněnka</v>
      </c>
    </row>
    <row r="69" spans="1:15" x14ac:dyDescent="0.25">
      <c r="A69" s="304" t="str">
        <f>CONCATENATE('Hlasatel '!A69)</f>
        <v>Brněnský dráček</v>
      </c>
      <c r="B69" s="305"/>
      <c r="C69" s="440" t="str">
        <f>CONCATENATE('Hlasatel '!C69)</f>
        <v xml:space="preserve"> 31.10.2020 </v>
      </c>
      <c r="D69" s="438">
        <f>ABS('Hlasatel '!D69)</f>
        <v>2047</v>
      </c>
      <c r="E69" s="440" t="str">
        <f>CONCATENATE('Hlasatel '!E69)</f>
        <v>C28</v>
      </c>
      <c r="F69" s="438" t="str">
        <f>CONCATENATE('Hlasatel '!F69)</f>
        <v>zadej styl</v>
      </c>
      <c r="G69" s="438" t="str">
        <f>CONCATENATE('Hlasatel '!G69)</f>
        <v>2</v>
      </c>
      <c r="H69" s="300" t="str">
        <f>CONCATENATE('Hlasatel '!H69)</f>
        <v/>
      </c>
      <c r="I69" s="318" t="str">
        <f>CONCATENATE('Hlasatel '!I69)</f>
        <v>2</v>
      </c>
    </row>
    <row r="70" spans="1:15" ht="13.8" thickBot="1" x14ac:dyDescent="0.3">
      <c r="A70" s="306"/>
      <c r="B70" s="307"/>
      <c r="C70" s="441"/>
      <c r="D70" s="439"/>
      <c r="E70" s="441"/>
      <c r="F70" s="439"/>
      <c r="G70" s="439"/>
      <c r="H70" s="301"/>
      <c r="I70" s="319"/>
    </row>
    <row r="71" spans="1:15" ht="14.4" thickTop="1" thickBot="1" x14ac:dyDescent="0.3">
      <c r="A71" s="54"/>
      <c r="B71" s="54"/>
      <c r="C71" s="54"/>
      <c r="D71" s="44"/>
      <c r="E71" s="54"/>
      <c r="F71" s="44"/>
      <c r="G71" s="44"/>
      <c r="H71" s="44"/>
      <c r="I71" s="44"/>
    </row>
    <row r="72" spans="1:15" ht="13.8" thickTop="1" x14ac:dyDescent="0.25">
      <c r="A72" s="274" t="str">
        <f>CONCATENATE([1]List1!$A$48)</f>
        <v>červený</v>
      </c>
      <c r="B72" s="275"/>
      <c r="C72" s="275"/>
      <c r="D72" s="276"/>
      <c r="E72" s="277"/>
      <c r="F72" s="278" t="str">
        <f>CONCATENATE([1]List1!$A$49)</f>
        <v>modrý</v>
      </c>
      <c r="G72" s="279"/>
      <c r="H72" s="279"/>
      <c r="I72" s="280"/>
    </row>
    <row r="73" spans="1:15" x14ac:dyDescent="0.25">
      <c r="A73" s="281" t="str">
        <f>CONCATENATE([1]List1!$A$50)</f>
        <v>jméno</v>
      </c>
      <c r="B73" s="282"/>
      <c r="C73" s="85" t="str">
        <f>CONCATENATE([1]List1!$A$51)</f>
        <v>oddíl</v>
      </c>
      <c r="D73" s="63" t="str">
        <f>CONCATENATE([1]List1!$A$52)</f>
        <v>los</v>
      </c>
      <c r="E73" s="277"/>
      <c r="F73" s="283" t="str">
        <f>CONCATENATE([1]List1!$A$50)</f>
        <v>jméno</v>
      </c>
      <c r="G73" s="284"/>
      <c r="H73" s="62" t="str">
        <f>CONCATENATE([1]List1!$A$51)</f>
        <v>oddíl</v>
      </c>
      <c r="I73" s="63" t="str">
        <f>CONCATENATE([1]List1!$A$52)</f>
        <v>los</v>
      </c>
    </row>
    <row r="74" spans="1:15" x14ac:dyDescent="0.25">
      <c r="A74" s="432" t="str">
        <f>CONCATENATE('Hlasatel '!A74)</f>
        <v>Kolenovský Albert</v>
      </c>
      <c r="B74" s="433"/>
      <c r="C74" s="436" t="str">
        <f>CONCATENATE('Hlasatel '!C74)</f>
        <v>TAK Hellas Brno</v>
      </c>
      <c r="D74" s="294" t="str">
        <f>CONCATENATE('Hlasatel '!D74)</f>
        <v>3</v>
      </c>
      <c r="E74" s="277"/>
      <c r="F74" s="432" t="str">
        <f>CONCATENATE('Hlasatel '!F74)</f>
        <v>Smejkal Simon</v>
      </c>
      <c r="G74" s="433"/>
      <c r="H74" s="436" t="str">
        <f>CONCATENATE('Hlasatel '!H74)</f>
        <v>TAK Hellas Brno</v>
      </c>
      <c r="I74" s="294" t="str">
        <f>CONCATENATE('Hlasatel '!I74)</f>
        <v>1</v>
      </c>
    </row>
    <row r="75" spans="1:15" ht="13.8" thickBot="1" x14ac:dyDescent="0.3">
      <c r="A75" s="434"/>
      <c r="B75" s="435"/>
      <c r="C75" s="437"/>
      <c r="D75" s="295"/>
      <c r="E75" s="277"/>
      <c r="F75" s="434"/>
      <c r="G75" s="435"/>
      <c r="H75" s="437"/>
      <c r="I75" s="295"/>
    </row>
    <row r="76" spans="1:15" ht="14.4" thickTop="1" thickBot="1" x14ac:dyDescent="0.3">
      <c r="A76" s="87"/>
      <c r="B76" s="87"/>
      <c r="C76" s="87"/>
      <c r="D76" s="70"/>
      <c r="E76" s="61"/>
      <c r="F76" s="70"/>
      <c r="G76" s="70"/>
      <c r="H76" s="70"/>
      <c r="I76" s="70"/>
    </row>
    <row r="77" spans="1:15" ht="13.8" thickTop="1" x14ac:dyDescent="0.25">
      <c r="A77" s="177" t="str">
        <f>CONCATENATE([1]List1!$A$59)</f>
        <v>součet</v>
      </c>
      <c r="B77" s="442" t="str">
        <f>B20</f>
        <v>2 minuty</v>
      </c>
      <c r="C77" s="442"/>
      <c r="D77" s="442"/>
      <c r="E77" s="60" t="str">
        <f>CONCATENATE([1]List1!$A$60)</f>
        <v>body</v>
      </c>
      <c r="F77" s="443" t="str">
        <f>B77</f>
        <v>2 minuty</v>
      </c>
      <c r="G77" s="444"/>
      <c r="H77" s="445"/>
      <c r="I77" s="71" t="str">
        <f>CONCATENATE([1]List1!$A$59)</f>
        <v>součet</v>
      </c>
      <c r="L77" s="47" t="str">
        <f>[1]List1!$A$123</f>
        <v>ž-B příp</v>
      </c>
      <c r="M77" s="36">
        <f>[1]List1!$B300</f>
        <v>0</v>
      </c>
      <c r="N77" s="34">
        <f t="shared" ref="N77:N83" si="2">IF($L$8=L77,O77,0)</f>
        <v>0</v>
      </c>
      <c r="O77" s="34">
        <f t="shared" ref="O77:O83" si="3">O76+1</f>
        <v>1</v>
      </c>
    </row>
    <row r="78" spans="1:15" ht="45" customHeight="1" x14ac:dyDescent="0.25">
      <c r="A78" s="427"/>
      <c r="B78" s="322"/>
      <c r="C78" s="322"/>
      <c r="D78" s="322"/>
      <c r="E78" s="382" t="str">
        <f>CONCATENATE([1]List1!$A$62)</f>
        <v>1</v>
      </c>
      <c r="F78" s="325"/>
      <c r="G78" s="326"/>
      <c r="H78" s="327"/>
      <c r="I78" s="321"/>
      <c r="L78" s="47" t="str">
        <f>[1]List1!$A$116</f>
        <v>ž-A příp</v>
      </c>
      <c r="M78" s="36">
        <f>[1]List1!$B301</f>
        <v>0</v>
      </c>
      <c r="N78" s="34">
        <f t="shared" si="2"/>
        <v>0</v>
      </c>
      <c r="O78" s="34">
        <f t="shared" si="3"/>
        <v>2</v>
      </c>
    </row>
    <row r="79" spans="1:15" x14ac:dyDescent="0.25">
      <c r="A79" s="428"/>
      <c r="B79" s="323"/>
      <c r="C79" s="323"/>
      <c r="D79" s="323"/>
      <c r="E79" s="382"/>
      <c r="F79" s="325"/>
      <c r="G79" s="326"/>
      <c r="H79" s="327"/>
      <c r="I79" s="321"/>
      <c r="L79" s="47" t="str">
        <f>[1]List1!$A$117</f>
        <v>ž-ml.ž</v>
      </c>
      <c r="M79" s="36">
        <f>[1]List1!$B302</f>
        <v>0</v>
      </c>
      <c r="N79" s="34">
        <f t="shared" si="2"/>
        <v>0</v>
      </c>
      <c r="O79" s="34">
        <f t="shared" si="3"/>
        <v>3</v>
      </c>
    </row>
    <row r="80" spans="1:15" x14ac:dyDescent="0.25">
      <c r="A80" s="431"/>
      <c r="B80" s="324"/>
      <c r="C80" s="324"/>
      <c r="D80" s="324"/>
      <c r="E80" s="382"/>
      <c r="F80" s="325"/>
      <c r="G80" s="326"/>
      <c r="H80" s="327"/>
      <c r="I80" s="321"/>
      <c r="L80" s="47" t="str">
        <f>[1]List1!$A$118</f>
        <v>ž-žák</v>
      </c>
      <c r="M80" s="36">
        <f>[1]List1!$B303</f>
        <v>0</v>
      </c>
      <c r="N80" s="34">
        <f t="shared" si="2"/>
        <v>0</v>
      </c>
      <c r="O80" s="34">
        <f t="shared" si="3"/>
        <v>4</v>
      </c>
    </row>
    <row r="81" spans="1:15" x14ac:dyDescent="0.25">
      <c r="A81" s="283" t="str">
        <f>CONCATENATE([1]List1!$A$65)</f>
        <v>přestávka 30 sekund</v>
      </c>
      <c r="B81" s="284"/>
      <c r="C81" s="284"/>
      <c r="D81" s="321"/>
      <c r="E81" s="68"/>
      <c r="F81" s="283" t="str">
        <f>CONCATENATE([1]List1!$A$65)</f>
        <v>přestávka 30 sekund</v>
      </c>
      <c r="G81" s="284"/>
      <c r="H81" s="284"/>
      <c r="I81" s="321"/>
      <c r="L81" s="47" t="str">
        <f>[1]List1!$A$119</f>
        <v>ž-kad</v>
      </c>
      <c r="M81" s="36">
        <f>[1]List1!$B304</f>
        <v>0</v>
      </c>
      <c r="N81" s="34">
        <f t="shared" si="2"/>
        <v>0</v>
      </c>
      <c r="O81" s="34">
        <f t="shared" si="3"/>
        <v>5</v>
      </c>
    </row>
    <row r="82" spans="1:15" ht="45" customHeight="1" x14ac:dyDescent="0.25">
      <c r="A82" s="427"/>
      <c r="B82" s="322"/>
      <c r="C82" s="322"/>
      <c r="D82" s="322"/>
      <c r="E82" s="382" t="str">
        <f>CONCATENATE([1]List1!$A$63)</f>
        <v>2</v>
      </c>
      <c r="F82" s="329"/>
      <c r="G82" s="330"/>
      <c r="H82" s="331"/>
      <c r="I82" s="321"/>
      <c r="L82" s="47" t="str">
        <f>[1]List1!$A$120</f>
        <v>ž-jun</v>
      </c>
      <c r="M82" s="36">
        <f>[1]List1!$B305</f>
        <v>0</v>
      </c>
      <c r="N82" s="34">
        <f t="shared" si="2"/>
        <v>0</v>
      </c>
      <c r="O82" s="34">
        <f t="shared" si="3"/>
        <v>6</v>
      </c>
    </row>
    <row r="83" spans="1:15" x14ac:dyDescent="0.25">
      <c r="A83" s="428"/>
      <c r="B83" s="323"/>
      <c r="C83" s="323"/>
      <c r="D83" s="323"/>
      <c r="E83" s="382"/>
      <c r="F83" s="332"/>
      <c r="G83" s="333"/>
      <c r="H83" s="334"/>
      <c r="I83" s="321"/>
      <c r="L83" s="47" t="str">
        <f>[1]List1!$A$121</f>
        <v>ž-sen</v>
      </c>
      <c r="M83" s="36">
        <f>[1]List1!$B306</f>
        <v>0</v>
      </c>
      <c r="N83" s="34">
        <f t="shared" si="2"/>
        <v>0</v>
      </c>
      <c r="O83" s="34">
        <f t="shared" si="3"/>
        <v>7</v>
      </c>
    </row>
    <row r="84" spans="1:15" ht="13.8" thickBot="1" x14ac:dyDescent="0.3">
      <c r="A84" s="429"/>
      <c r="B84" s="328"/>
      <c r="C84" s="328"/>
      <c r="D84" s="328"/>
      <c r="E84" s="382"/>
      <c r="F84" s="335"/>
      <c r="G84" s="336"/>
      <c r="H84" s="337"/>
      <c r="I84" s="402"/>
    </row>
    <row r="85" spans="1:15" ht="13.8" hidden="1" thickTop="1" x14ac:dyDescent="0.25">
      <c r="A85" s="430" t="str">
        <f>CONCATENATE([1]List1!$A$65)</f>
        <v>přestávka 30 sekund</v>
      </c>
      <c r="B85" s="349"/>
      <c r="C85" s="349"/>
      <c r="D85" s="346"/>
      <c r="E85" s="68"/>
      <c r="F85" s="430" t="str">
        <f>CONCATENATE([1]List1!$A$65)</f>
        <v>přestávka 30 sekund</v>
      </c>
      <c r="G85" s="349"/>
      <c r="H85" s="349"/>
      <c r="I85" s="346"/>
    </row>
    <row r="86" spans="1:15" ht="13.8" hidden="1" thickTop="1" x14ac:dyDescent="0.25">
      <c r="A86" s="379"/>
      <c r="B86" s="347"/>
      <c r="C86" s="347"/>
      <c r="D86" s="344"/>
      <c r="E86" s="382" t="str">
        <f>CONCATENATE([1]List1!$A$64)</f>
        <v>3</v>
      </c>
      <c r="F86" s="347"/>
      <c r="G86" s="347"/>
      <c r="H86" s="344"/>
      <c r="I86" s="321"/>
    </row>
    <row r="87" spans="1:15" ht="13.8" hidden="1" thickTop="1" x14ac:dyDescent="0.25">
      <c r="A87" s="380"/>
      <c r="B87" s="348"/>
      <c r="C87" s="348"/>
      <c r="D87" s="345"/>
      <c r="E87" s="382"/>
      <c r="F87" s="348"/>
      <c r="G87" s="348"/>
      <c r="H87" s="345"/>
      <c r="I87" s="321"/>
    </row>
    <row r="88" spans="1:15" ht="14.4" hidden="1" thickTop="1" thickBot="1" x14ac:dyDescent="0.3">
      <c r="A88" s="397"/>
      <c r="B88" s="349"/>
      <c r="C88" s="349"/>
      <c r="D88" s="346"/>
      <c r="E88" s="382"/>
      <c r="F88" s="349"/>
      <c r="G88" s="349"/>
      <c r="H88" s="346"/>
      <c r="I88" s="402"/>
    </row>
    <row r="89" spans="1:15" ht="14.4" thickTop="1" thickBot="1" x14ac:dyDescent="0.3">
      <c r="A89" s="54"/>
      <c r="B89" s="54"/>
      <c r="C89" s="54"/>
      <c r="D89" s="44"/>
      <c r="E89" s="54"/>
      <c r="F89" s="44"/>
      <c r="G89" s="44"/>
      <c r="H89" s="44"/>
      <c r="I89" s="44"/>
    </row>
    <row r="90" spans="1:15" x14ac:dyDescent="0.25">
      <c r="A90" s="403"/>
      <c r="B90" s="406" t="str">
        <f>CONCATENATE([1]List1!$A$66)</f>
        <v>součet technických bodů červený ve všech kolech</v>
      </c>
      <c r="C90" s="407"/>
      <c r="D90" s="44"/>
      <c r="E90" s="54"/>
      <c r="F90" s="44"/>
      <c r="G90" s="408" t="str">
        <f>CONCATENATE([1]List1!$A$67)</f>
        <v>součet technických bodů modrý ve všech kolech</v>
      </c>
      <c r="H90" s="409"/>
      <c r="I90" s="410"/>
    </row>
    <row r="91" spans="1:15" x14ac:dyDescent="0.25">
      <c r="A91" s="404"/>
      <c r="B91" s="406"/>
      <c r="C91" s="407"/>
      <c r="D91" s="44"/>
      <c r="E91" s="54"/>
      <c r="F91" s="44"/>
      <c r="G91" s="408"/>
      <c r="H91" s="409"/>
      <c r="I91" s="411"/>
    </row>
    <row r="92" spans="1:15" ht="13.8" thickBot="1" x14ac:dyDescent="0.3">
      <c r="A92" s="405"/>
      <c r="B92" s="406"/>
      <c r="C92" s="407"/>
      <c r="D92" s="44"/>
      <c r="E92" s="54"/>
      <c r="F92" s="44"/>
      <c r="G92" s="408"/>
      <c r="H92" s="409"/>
      <c r="I92" s="412"/>
    </row>
    <row r="93" spans="1:15" x14ac:dyDescent="0.25">
      <c r="A93" s="54"/>
      <c r="B93" s="392" t="str">
        <f>CONCATENATE([1]List1!$A$68)</f>
        <v>kvalifikační body červený</v>
      </c>
      <c r="C93" s="392"/>
      <c r="D93" s="333"/>
      <c r="E93" s="54"/>
      <c r="F93" s="333"/>
      <c r="G93" s="393" t="str">
        <f>CONCATENATE([1]List1!$A$69)</f>
        <v>kvalifikační body modrý</v>
      </c>
      <c r="H93" s="393"/>
      <c r="I93" s="44"/>
    </row>
    <row r="94" spans="1:15" x14ac:dyDescent="0.25">
      <c r="A94" s="54"/>
      <c r="B94" s="392"/>
      <c r="C94" s="392"/>
      <c r="D94" s="333"/>
      <c r="E94" s="54"/>
      <c r="F94" s="333"/>
      <c r="G94" s="393"/>
      <c r="H94" s="393"/>
      <c r="I94" s="44"/>
    </row>
    <row r="95" spans="1:15" x14ac:dyDescent="0.25">
      <c r="A95" s="54"/>
      <c r="B95" s="392"/>
      <c r="C95" s="392"/>
      <c r="D95" s="333"/>
      <c r="E95" s="54"/>
      <c r="F95" s="333"/>
      <c r="G95" s="393"/>
      <c r="H95" s="393"/>
      <c r="I95" s="44"/>
    </row>
    <row r="96" spans="1:15" ht="13.8" thickBot="1" x14ac:dyDescent="0.3">
      <c r="A96" s="54"/>
      <c r="B96" s="54"/>
      <c r="C96" s="54"/>
      <c r="D96" s="44"/>
      <c r="E96" s="54"/>
      <c r="F96" s="44"/>
      <c r="G96" s="44"/>
      <c r="H96" s="44"/>
      <c r="I96" s="44"/>
    </row>
    <row r="97" spans="1:9" ht="13.8" thickTop="1" x14ac:dyDescent="0.25">
      <c r="A97" s="88" t="str">
        <f>CONCATENATE([1]List1!$A$70)</f>
        <v>Vítěz:</v>
      </c>
      <c r="B97" s="69"/>
      <c r="C97" s="69"/>
      <c r="D97" s="42"/>
      <c r="E97" s="69"/>
      <c r="F97" s="42"/>
      <c r="G97" s="72"/>
      <c r="H97" s="394" t="str">
        <f>CONCATENATE([1]List1!$A$71)</f>
        <v>Skutečný čas:</v>
      </c>
      <c r="I97" s="395"/>
    </row>
    <row r="98" spans="1:9" x14ac:dyDescent="0.25">
      <c r="A98" s="89"/>
      <c r="B98" s="73"/>
      <c r="C98" s="73"/>
      <c r="D98" s="45"/>
      <c r="E98" s="73"/>
      <c r="F98" s="45"/>
      <c r="G98" s="74"/>
      <c r="H98" s="75"/>
      <c r="I98" s="76"/>
    </row>
    <row r="99" spans="1:9" ht="13.8" thickBot="1" x14ac:dyDescent="0.3">
      <c r="A99" s="90"/>
      <c r="B99" s="78"/>
      <c r="C99" s="78"/>
      <c r="D99" s="77"/>
      <c r="E99" s="78"/>
      <c r="F99" s="77"/>
      <c r="G99" s="79"/>
      <c r="H99" s="80"/>
      <c r="I99" s="81"/>
    </row>
    <row r="100" spans="1:9" ht="13.8" thickTop="1" x14ac:dyDescent="0.25">
      <c r="A100" s="69"/>
      <c r="B100" s="69"/>
      <c r="C100" s="69"/>
      <c r="D100" s="42"/>
      <c r="E100" s="69"/>
      <c r="F100" s="42"/>
      <c r="G100" s="42"/>
      <c r="H100" s="42"/>
      <c r="I100" s="42"/>
    </row>
    <row r="101" spans="1:9" x14ac:dyDescent="0.25">
      <c r="A101" s="396" t="str">
        <f>CONCATENATE([1]List1!$A$72)</f>
        <v>Kvalifikace do tabulky:</v>
      </c>
      <c r="B101" s="396"/>
      <c r="C101" s="396"/>
      <c r="D101" s="396"/>
      <c r="E101" s="396"/>
      <c r="F101" s="396"/>
      <c r="G101" s="396"/>
      <c r="H101" s="396"/>
      <c r="I101" s="396"/>
    </row>
    <row r="102" spans="1:9" x14ac:dyDescent="0.25">
      <c r="A102" s="396"/>
      <c r="B102" s="396"/>
      <c r="C102" s="396"/>
      <c r="D102" s="396"/>
      <c r="E102" s="396"/>
      <c r="F102" s="396"/>
      <c r="G102" s="396"/>
      <c r="H102" s="396"/>
      <c r="I102" s="396"/>
    </row>
    <row r="103" spans="1:9" x14ac:dyDescent="0.25">
      <c r="A103" s="383" t="str">
        <f>CONCATENATE([1]List1!$A$84)</f>
        <v xml:space="preserve"> 5 : 0</v>
      </c>
      <c r="B103" s="367" t="str">
        <f>CONCATENATE([1]List1!$A$73)</f>
        <v>vítězství na lopatky</v>
      </c>
      <c r="C103" s="368"/>
      <c r="D103" s="369"/>
      <c r="E103" s="54"/>
      <c r="F103" s="383" t="str">
        <f>CONCATENATE([1]List1!$A$84)</f>
        <v xml:space="preserve"> 5 : 0</v>
      </c>
      <c r="G103" s="415" t="str">
        <f>CONCATENATE([1]List1!$A$79)</f>
        <v>vítězství pro nenastoupení soupeře</v>
      </c>
      <c r="H103" s="416"/>
      <c r="I103" s="417"/>
    </row>
    <row r="104" spans="1:9" x14ac:dyDescent="0.25">
      <c r="A104" s="383"/>
      <c r="B104" s="370"/>
      <c r="C104" s="371"/>
      <c r="D104" s="372"/>
      <c r="E104" s="54"/>
      <c r="F104" s="383"/>
      <c r="G104" s="418"/>
      <c r="H104" s="419"/>
      <c r="I104" s="420"/>
    </row>
    <row r="105" spans="1:9" ht="12.75" customHeight="1" x14ac:dyDescent="0.25">
      <c r="A105" s="383" t="str">
        <f>CONCATENATE([1]List1!$A$85)</f>
        <v xml:space="preserve"> 4 : 0 </v>
      </c>
      <c r="B105" s="384" t="str">
        <f>CONCATENATE([1]List1!$A$74)</f>
        <v>technická převaha ve dvou kolech, poražený nemá technické body</v>
      </c>
      <c r="C105" s="384"/>
      <c r="D105" s="384"/>
      <c r="E105" s="54"/>
      <c r="F105" s="366" t="str">
        <f>[1]List1!$C$85</f>
        <v xml:space="preserve"> 5 : 0 </v>
      </c>
      <c r="G105" s="385" t="str">
        <f>CONCATENATE([1]List1!$A$80)</f>
        <v>diskvalifikace pro 3 "O"</v>
      </c>
      <c r="H105" s="385"/>
      <c r="I105" s="385"/>
    </row>
    <row r="106" spans="1:9" ht="12.75" customHeight="1" x14ac:dyDescent="0.25">
      <c r="A106" s="383"/>
      <c r="B106" s="384"/>
      <c r="C106" s="384"/>
      <c r="D106" s="384"/>
      <c r="E106" s="54"/>
      <c r="F106" s="383"/>
      <c r="G106" s="385"/>
      <c r="H106" s="385"/>
      <c r="I106" s="385"/>
    </row>
    <row r="107" spans="1:9" ht="12.75" customHeight="1" x14ac:dyDescent="0.25">
      <c r="A107" s="383" t="str">
        <f>CONCATENATE([1]List1!$A$86)</f>
        <v xml:space="preserve"> 4 : 1 </v>
      </c>
      <c r="B107" s="384" t="str">
        <f>CONCATENATE([1]List1!$A$75)</f>
        <v>technická převaha ve dvou kolech, poražený má technické body</v>
      </c>
      <c r="C107" s="384"/>
      <c r="D107" s="384"/>
      <c r="E107" s="54"/>
      <c r="F107" s="383" t="str">
        <f>CONCATENATE([1]List1!$A$84)</f>
        <v xml:space="preserve"> 5 : 0</v>
      </c>
      <c r="G107" s="385" t="str">
        <f>CONCATENATE([1]List1!$A$81)</f>
        <v>diskvalifikace z celé soutěže</v>
      </c>
      <c r="H107" s="385"/>
      <c r="I107" s="385"/>
    </row>
    <row r="108" spans="1:9" ht="12.75" customHeight="1" x14ac:dyDescent="0.25">
      <c r="A108" s="383"/>
      <c r="B108" s="384"/>
      <c r="C108" s="384"/>
      <c r="D108" s="384"/>
      <c r="E108" s="54"/>
      <c r="F108" s="383"/>
      <c r="G108" s="385"/>
      <c r="H108" s="385"/>
      <c r="I108" s="385"/>
    </row>
    <row r="109" spans="1:9" ht="12.75" customHeight="1" x14ac:dyDescent="0.25">
      <c r="A109" s="383" t="str">
        <f>CONCATENATE([1]List1!$A$87)</f>
        <v xml:space="preserve"> 3 : 0 </v>
      </c>
      <c r="B109" s="384" t="str">
        <f>CONCATENATE([1]List1!$A$76)</f>
        <v>vítězství na body, poražený nemá technické body</v>
      </c>
      <c r="C109" s="384"/>
      <c r="D109" s="384"/>
      <c r="E109" s="54"/>
      <c r="F109" s="383" t="str">
        <f>CONCATENATE([1]List1!$A$89)</f>
        <v xml:space="preserve"> 0 : 0 </v>
      </c>
      <c r="G109" s="385" t="str">
        <f>CONCATENATE([1]List1!$A$82)</f>
        <v>oba soupeři jsou diskvalifikováni v utkání</v>
      </c>
      <c r="H109" s="385"/>
      <c r="I109" s="385"/>
    </row>
    <row r="110" spans="1:9" ht="12.75" customHeight="1" x14ac:dyDescent="0.25">
      <c r="A110" s="383"/>
      <c r="B110" s="384"/>
      <c r="C110" s="384"/>
      <c r="D110" s="384"/>
      <c r="E110" s="54"/>
      <c r="F110" s="383"/>
      <c r="G110" s="385"/>
      <c r="H110" s="385"/>
      <c r="I110" s="385"/>
    </row>
    <row r="111" spans="1:9" ht="12.75" customHeight="1" x14ac:dyDescent="0.25">
      <c r="A111" s="383" t="str">
        <f>CONCATENATE([1]List1!$A$88)</f>
        <v xml:space="preserve"> 3 : 1 </v>
      </c>
      <c r="B111" s="384" t="str">
        <f>CONCATENATE([1]List1!$A$77)</f>
        <v>vítězství na body, poražený má technické body</v>
      </c>
      <c r="C111" s="384"/>
      <c r="D111" s="384"/>
      <c r="E111" s="54"/>
      <c r="F111" s="383" t="str">
        <f>CONCATENATE([1]List1!$A$89)</f>
        <v xml:space="preserve"> 0 : 0 </v>
      </c>
      <c r="G111" s="385" t="str">
        <f>CONCATENATE([1]List1!$A$83)</f>
        <v>oba soupeři jsou diskvalifikováni v celé soutěži</v>
      </c>
      <c r="H111" s="385"/>
      <c r="I111" s="385"/>
    </row>
    <row r="112" spans="1:9" ht="12.75" customHeight="1" x14ac:dyDescent="0.25">
      <c r="A112" s="383"/>
      <c r="B112" s="384"/>
      <c r="C112" s="384"/>
      <c r="D112" s="384"/>
      <c r="E112" s="54"/>
      <c r="F112" s="383"/>
      <c r="G112" s="385"/>
      <c r="H112" s="385"/>
      <c r="I112" s="385"/>
    </row>
    <row r="113" spans="1:9" x14ac:dyDescent="0.25">
      <c r="A113" s="383" t="str">
        <f>CONCATENATE([1]List1!$A$84)</f>
        <v xml:space="preserve"> 5 : 0</v>
      </c>
      <c r="B113" s="367" t="str">
        <f>CONCATENATE([1]List1!$A$78)</f>
        <v>vítězství pro zranění soupeře</v>
      </c>
      <c r="C113" s="368"/>
      <c r="D113" s="369"/>
      <c r="E113" s="54"/>
      <c r="F113" s="338" t="str">
        <f>CONCATENATE([1]List1!$A$90)</f>
        <v>Podpis:</v>
      </c>
      <c r="G113" s="339"/>
      <c r="H113" s="339"/>
      <c r="I113" s="340"/>
    </row>
    <row r="114" spans="1:9" x14ac:dyDescent="0.25">
      <c r="A114" s="383"/>
      <c r="B114" s="370"/>
      <c r="C114" s="371"/>
      <c r="D114" s="372"/>
      <c r="E114" s="54"/>
      <c r="F114" s="341"/>
      <c r="G114" s="342"/>
      <c r="H114" s="342"/>
      <c r="I114" s="343"/>
    </row>
    <row r="115" spans="1:9" x14ac:dyDescent="0.25">
      <c r="A115" s="293" t="str">
        <f>CONCATENATE([1]List1!$A$54)</f>
        <v>Bodovací lístek SZČR</v>
      </c>
      <c r="B115" s="293"/>
      <c r="C115" s="293"/>
      <c r="D115" s="293"/>
      <c r="E115" s="293"/>
      <c r="F115" s="293"/>
      <c r="G115" s="293"/>
      <c r="H115" s="293"/>
      <c r="I115" s="293"/>
    </row>
    <row r="116" spans="1:9" x14ac:dyDescent="0.25">
      <c r="A116" s="293"/>
      <c r="B116" s="293"/>
      <c r="C116" s="293"/>
      <c r="D116" s="293"/>
      <c r="E116" s="293"/>
      <c r="F116" s="293"/>
      <c r="G116" s="293"/>
      <c r="H116" s="293"/>
      <c r="I116" s="293"/>
    </row>
    <row r="117" spans="1:9" ht="23.4" thickBot="1" x14ac:dyDescent="0.3">
      <c r="A117" s="53"/>
      <c r="B117" s="53"/>
      <c r="C117" s="53"/>
      <c r="D117" s="49"/>
      <c r="E117" s="53"/>
      <c r="F117" s="49"/>
      <c r="G117" s="49"/>
      <c r="H117" s="49"/>
      <c r="I117" s="49"/>
    </row>
    <row r="118" spans="1:9" ht="13.8" thickTop="1" x14ac:dyDescent="0.25">
      <c r="A118" s="350" t="str">
        <f>CONCATENATE([1]List1!$A$56)</f>
        <v>Bodový rozhodčí:</v>
      </c>
      <c r="B118" s="351"/>
      <c r="C118" s="354"/>
      <c r="D118" s="355"/>
      <c r="E118" s="356"/>
      <c r="F118" s="44"/>
      <c r="G118" s="44"/>
      <c r="H118" s="44"/>
      <c r="I118" s="44"/>
    </row>
    <row r="119" spans="1:9" x14ac:dyDescent="0.25">
      <c r="A119" s="352"/>
      <c r="B119" s="353"/>
      <c r="C119" s="357"/>
      <c r="D119" s="358"/>
      <c r="E119" s="359"/>
      <c r="F119" s="44"/>
      <c r="G119" s="44"/>
      <c r="H119" s="44"/>
      <c r="I119" s="44"/>
    </row>
    <row r="120" spans="1:9" x14ac:dyDescent="0.25">
      <c r="A120" s="360" t="str">
        <f>CONCATENATE([1]List1!$A$57)</f>
        <v>Rozhodčí na žíněnce:</v>
      </c>
      <c r="B120" s="361"/>
      <c r="C120" s="362"/>
      <c r="D120" s="330"/>
      <c r="E120" s="331"/>
      <c r="F120" s="44"/>
      <c r="G120" s="44"/>
      <c r="H120" s="44"/>
      <c r="I120" s="44"/>
    </row>
    <row r="121" spans="1:9" x14ac:dyDescent="0.25">
      <c r="A121" s="352"/>
      <c r="B121" s="353"/>
      <c r="C121" s="357"/>
      <c r="D121" s="358"/>
      <c r="E121" s="359"/>
      <c r="F121" s="44"/>
      <c r="G121" s="44"/>
      <c r="H121" s="44"/>
      <c r="I121" s="44"/>
    </row>
    <row r="122" spans="1:9" x14ac:dyDescent="0.25">
      <c r="A122" s="360" t="str">
        <f>CONCATENATE([1]List1!$A$58)</f>
        <v>Předseda žíněnky</v>
      </c>
      <c r="B122" s="361"/>
      <c r="C122" s="362"/>
      <c r="D122" s="330"/>
      <c r="E122" s="331"/>
      <c r="F122" s="44"/>
      <c r="G122" s="44"/>
      <c r="H122" s="44"/>
      <c r="I122" s="44"/>
    </row>
    <row r="123" spans="1:9" ht="13.8" thickBot="1" x14ac:dyDescent="0.3">
      <c r="A123" s="363"/>
      <c r="B123" s="364"/>
      <c r="C123" s="365"/>
      <c r="D123" s="336"/>
      <c r="E123" s="337"/>
      <c r="F123" s="44"/>
      <c r="G123" s="44"/>
      <c r="H123" s="44"/>
      <c r="I123" s="44"/>
    </row>
    <row r="124" spans="1:9" ht="14.4" thickTop="1" thickBot="1" x14ac:dyDescent="0.3">
      <c r="A124" s="54"/>
      <c r="B124" s="54"/>
      <c r="C124" s="54"/>
      <c r="D124" s="44"/>
      <c r="E124" s="54"/>
      <c r="F124" s="44"/>
      <c r="G124" s="44"/>
      <c r="H124" s="44"/>
      <c r="I124" s="44"/>
    </row>
    <row r="125" spans="1:9" ht="13.8" thickTop="1" x14ac:dyDescent="0.25">
      <c r="A125" s="302" t="str">
        <f>CONCATENATE([1]List1!$A$40)</f>
        <v>soutěž</v>
      </c>
      <c r="B125" s="303"/>
      <c r="C125" s="172" t="str">
        <f>CONCATENATE([1]List1!$A$41)</f>
        <v>datum</v>
      </c>
      <c r="D125" s="173" t="str">
        <f>CONCATENATE([1]List1!$A$42)</f>
        <v>č. utkání</v>
      </c>
      <c r="E125" s="172" t="str">
        <f>CONCATENATE([1]List1!$A$43)</f>
        <v>hmotnost</v>
      </c>
      <c r="F125" s="173" t="str">
        <f>CONCATENATE([1]List1!$A$44)</f>
        <v>styl</v>
      </c>
      <c r="G125" s="173" t="str">
        <f>CONCATENATE([1]List1!$A$45)</f>
        <v>kolo</v>
      </c>
      <c r="H125" s="51" t="str">
        <f>CONCATENATE([1]List1!$A$46)</f>
        <v>finále</v>
      </c>
      <c r="I125" s="52" t="str">
        <f>CONCATENATE([1]List1!$A$47)</f>
        <v>žíněnka</v>
      </c>
    </row>
    <row r="126" spans="1:9" x14ac:dyDescent="0.25">
      <c r="A126" s="304" t="str">
        <f>CONCATENATE('Hlasatel '!A126)</f>
        <v>Brněnský dráček</v>
      </c>
      <c r="B126" s="305"/>
      <c r="C126" s="440" t="str">
        <f>CONCATENATE('Hlasatel '!C126)</f>
        <v xml:space="preserve"> 31.10.2020 </v>
      </c>
      <c r="D126" s="438">
        <f>ABS('Hlasatel '!D126)</f>
        <v>2073</v>
      </c>
      <c r="E126" s="440" t="str">
        <f>CONCATENATE('Hlasatel '!E126)</f>
        <v>C28</v>
      </c>
      <c r="F126" s="438" t="str">
        <f>CONCATENATE('Hlasatel '!F126)</f>
        <v>zadej styl</v>
      </c>
      <c r="G126" s="438" t="str">
        <f>CONCATENATE('Hlasatel '!G126)</f>
        <v>3</v>
      </c>
      <c r="H126" s="300" t="str">
        <f>CONCATENATE('Hlasatel '!H126)</f>
        <v/>
      </c>
      <c r="I126" s="318" t="str">
        <f>CONCATENATE('Hlasatel '!I126)</f>
        <v>2</v>
      </c>
    </row>
    <row r="127" spans="1:9" ht="13.8" thickBot="1" x14ac:dyDescent="0.3">
      <c r="A127" s="306"/>
      <c r="B127" s="307"/>
      <c r="C127" s="441"/>
      <c r="D127" s="439"/>
      <c r="E127" s="441"/>
      <c r="F127" s="439"/>
      <c r="G127" s="439"/>
      <c r="H127" s="301"/>
      <c r="I127" s="319"/>
    </row>
    <row r="128" spans="1:9" ht="14.4" thickTop="1" thickBot="1" x14ac:dyDescent="0.3">
      <c r="A128" s="54"/>
      <c r="B128" s="54"/>
      <c r="C128" s="54"/>
      <c r="D128" s="44"/>
      <c r="E128" s="54"/>
      <c r="F128" s="44"/>
      <c r="G128" s="44"/>
      <c r="H128" s="44"/>
      <c r="I128" s="44"/>
    </row>
    <row r="129" spans="1:15" ht="13.8" thickTop="1" x14ac:dyDescent="0.25">
      <c r="A129" s="274" t="str">
        <f>CONCATENATE([1]List1!$A$48)</f>
        <v>červený</v>
      </c>
      <c r="B129" s="275"/>
      <c r="C129" s="275"/>
      <c r="D129" s="276"/>
      <c r="E129" s="277"/>
      <c r="F129" s="278" t="str">
        <f>CONCATENATE([1]List1!$A$49)</f>
        <v>modrý</v>
      </c>
      <c r="G129" s="279"/>
      <c r="H129" s="279"/>
      <c r="I129" s="280"/>
    </row>
    <row r="130" spans="1:15" x14ac:dyDescent="0.25">
      <c r="A130" s="281" t="str">
        <f>CONCATENATE([1]List1!$A$50)</f>
        <v>jméno</v>
      </c>
      <c r="B130" s="282"/>
      <c r="C130" s="85" t="str">
        <f>CONCATENATE([1]List1!$A$51)</f>
        <v>oddíl</v>
      </c>
      <c r="D130" s="63" t="str">
        <f>CONCATENATE([1]List1!$A$52)</f>
        <v>los</v>
      </c>
      <c r="E130" s="277"/>
      <c r="F130" s="283" t="str">
        <f>CONCATENATE([1]List1!$A$50)</f>
        <v>jméno</v>
      </c>
      <c r="G130" s="284"/>
      <c r="H130" s="62" t="str">
        <f>CONCATENATE([1]List1!$A$51)</f>
        <v>oddíl</v>
      </c>
      <c r="I130" s="63" t="str">
        <f>CONCATENATE([1]List1!$A$52)</f>
        <v>los</v>
      </c>
    </row>
    <row r="131" spans="1:15" x14ac:dyDescent="0.25">
      <c r="A131" s="432" t="str">
        <f>CONCATENATE('Hlasatel '!A131)</f>
        <v>Šabata Robert</v>
      </c>
      <c r="B131" s="433"/>
      <c r="C131" s="436" t="str">
        <f>CONCATENATE('Hlasatel '!C131)</f>
        <v>TAK Hellas Brno</v>
      </c>
      <c r="D131" s="294" t="str">
        <f>CONCATENATE('Hlasatel '!D131)</f>
        <v>2</v>
      </c>
      <c r="E131" s="277"/>
      <c r="F131" s="432" t="str">
        <f>CONCATENATE('Hlasatel '!F131)</f>
        <v>Kolenovský Albert</v>
      </c>
      <c r="G131" s="433"/>
      <c r="H131" s="436" t="str">
        <f>CONCATENATE('Hlasatel '!H131)</f>
        <v>TAK Hellas Brno</v>
      </c>
      <c r="I131" s="294" t="str">
        <f>CONCATENATE('Hlasatel '!I131)</f>
        <v>3</v>
      </c>
    </row>
    <row r="132" spans="1:15" ht="13.8" thickBot="1" x14ac:dyDescent="0.3">
      <c r="A132" s="434"/>
      <c r="B132" s="435"/>
      <c r="C132" s="437"/>
      <c r="D132" s="295"/>
      <c r="E132" s="277"/>
      <c r="F132" s="434"/>
      <c r="G132" s="435"/>
      <c r="H132" s="437"/>
      <c r="I132" s="295"/>
    </row>
    <row r="133" spans="1:15" ht="14.4" thickTop="1" thickBot="1" x14ac:dyDescent="0.3">
      <c r="A133" s="87"/>
      <c r="B133" s="87"/>
      <c r="C133" s="87"/>
      <c r="D133" s="70"/>
      <c r="E133" s="61"/>
      <c r="F133" s="70"/>
      <c r="G133" s="70"/>
      <c r="H133" s="70"/>
      <c r="I133" s="70"/>
    </row>
    <row r="134" spans="1:15" ht="13.8" thickTop="1" x14ac:dyDescent="0.25">
      <c r="A134" s="177" t="str">
        <f>CONCATENATE([1]List1!$A$59)</f>
        <v>součet</v>
      </c>
      <c r="B134" s="442" t="str">
        <f>B77</f>
        <v>2 minuty</v>
      </c>
      <c r="C134" s="442"/>
      <c r="D134" s="442"/>
      <c r="E134" s="60" t="str">
        <f>CONCATENATE([1]List1!$A$60)</f>
        <v>body</v>
      </c>
      <c r="F134" s="443" t="str">
        <f>B134</f>
        <v>2 minuty</v>
      </c>
      <c r="G134" s="444"/>
      <c r="H134" s="445"/>
      <c r="I134" s="71" t="str">
        <f>CONCATENATE([1]List1!$A$59)</f>
        <v>součet</v>
      </c>
      <c r="L134" s="47" t="str">
        <f>[1]List1!$A$123</f>
        <v>ž-B příp</v>
      </c>
      <c r="M134" s="36">
        <f>[1]List1!$B357</f>
        <v>0</v>
      </c>
      <c r="N134" s="34">
        <f t="shared" ref="N134:N140" si="4">IF($L$8=L134,O134,0)</f>
        <v>0</v>
      </c>
      <c r="O134" s="34">
        <f t="shared" ref="O134:O140" si="5">O133+1</f>
        <v>1</v>
      </c>
    </row>
    <row r="135" spans="1:15" ht="45" customHeight="1" x14ac:dyDescent="0.25">
      <c r="A135" s="427"/>
      <c r="B135" s="322"/>
      <c r="C135" s="322"/>
      <c r="D135" s="322"/>
      <c r="E135" s="382" t="str">
        <f>CONCATENATE([1]List1!$A$62)</f>
        <v>1</v>
      </c>
      <c r="F135" s="325"/>
      <c r="G135" s="326"/>
      <c r="H135" s="327"/>
      <c r="I135" s="321"/>
      <c r="L135" s="47" t="str">
        <f>[1]List1!$A$116</f>
        <v>ž-A příp</v>
      </c>
      <c r="M135" s="36">
        <f>[1]List1!$B358</f>
        <v>0</v>
      </c>
      <c r="N135" s="34">
        <f t="shared" si="4"/>
        <v>0</v>
      </c>
      <c r="O135" s="34">
        <f t="shared" si="5"/>
        <v>2</v>
      </c>
    </row>
    <row r="136" spans="1:15" x14ac:dyDescent="0.25">
      <c r="A136" s="428"/>
      <c r="B136" s="323"/>
      <c r="C136" s="323"/>
      <c r="D136" s="323"/>
      <c r="E136" s="382"/>
      <c r="F136" s="325"/>
      <c r="G136" s="326"/>
      <c r="H136" s="327"/>
      <c r="I136" s="321"/>
      <c r="L136" s="47" t="str">
        <f>[1]List1!$A$117</f>
        <v>ž-ml.ž</v>
      </c>
      <c r="M136" s="36">
        <f>[1]List1!$B359</f>
        <v>0</v>
      </c>
      <c r="N136" s="34">
        <f t="shared" si="4"/>
        <v>0</v>
      </c>
      <c r="O136" s="34">
        <f t="shared" si="5"/>
        <v>3</v>
      </c>
    </row>
    <row r="137" spans="1:15" x14ac:dyDescent="0.25">
      <c r="A137" s="431"/>
      <c r="B137" s="324"/>
      <c r="C137" s="324"/>
      <c r="D137" s="324"/>
      <c r="E137" s="382"/>
      <c r="F137" s="325"/>
      <c r="G137" s="326"/>
      <c r="H137" s="327"/>
      <c r="I137" s="321"/>
      <c r="L137" s="47" t="str">
        <f>[1]List1!$A$118</f>
        <v>ž-žák</v>
      </c>
      <c r="M137" s="36">
        <f>[1]List1!$B360</f>
        <v>0</v>
      </c>
      <c r="N137" s="34">
        <f t="shared" si="4"/>
        <v>0</v>
      </c>
      <c r="O137" s="34">
        <f t="shared" si="5"/>
        <v>4</v>
      </c>
    </row>
    <row r="138" spans="1:15" x14ac:dyDescent="0.25">
      <c r="A138" s="283" t="str">
        <f>CONCATENATE([1]List1!$A$65)</f>
        <v>přestávka 30 sekund</v>
      </c>
      <c r="B138" s="284"/>
      <c r="C138" s="284"/>
      <c r="D138" s="321"/>
      <c r="E138" s="68"/>
      <c r="F138" s="283" t="str">
        <f>CONCATENATE([1]List1!$A$65)</f>
        <v>přestávka 30 sekund</v>
      </c>
      <c r="G138" s="284"/>
      <c r="H138" s="284"/>
      <c r="I138" s="321"/>
      <c r="L138" s="47" t="str">
        <f>[1]List1!$A$119</f>
        <v>ž-kad</v>
      </c>
      <c r="M138" s="36">
        <f>[1]List1!$B361</f>
        <v>0</v>
      </c>
      <c r="N138" s="34">
        <f t="shared" si="4"/>
        <v>0</v>
      </c>
      <c r="O138" s="34">
        <f t="shared" si="5"/>
        <v>5</v>
      </c>
    </row>
    <row r="139" spans="1:15" ht="45" customHeight="1" x14ac:dyDescent="0.25">
      <c r="A139" s="427"/>
      <c r="B139" s="322"/>
      <c r="C139" s="322"/>
      <c r="D139" s="322"/>
      <c r="E139" s="382" t="str">
        <f>CONCATENATE([1]List1!$A$63)</f>
        <v>2</v>
      </c>
      <c r="F139" s="329"/>
      <c r="G139" s="330"/>
      <c r="H139" s="331"/>
      <c r="I139" s="321"/>
      <c r="L139" s="47" t="str">
        <f>[1]List1!$A$120</f>
        <v>ž-jun</v>
      </c>
      <c r="M139" s="36">
        <f>[1]List1!$B362</f>
        <v>0</v>
      </c>
      <c r="N139" s="34">
        <f t="shared" si="4"/>
        <v>0</v>
      </c>
      <c r="O139" s="34">
        <f t="shared" si="5"/>
        <v>6</v>
      </c>
    </row>
    <row r="140" spans="1:15" x14ac:dyDescent="0.25">
      <c r="A140" s="428"/>
      <c r="B140" s="323"/>
      <c r="C140" s="323"/>
      <c r="D140" s="323"/>
      <c r="E140" s="382"/>
      <c r="F140" s="332"/>
      <c r="G140" s="333"/>
      <c r="H140" s="334"/>
      <c r="I140" s="321"/>
      <c r="L140" s="47" t="str">
        <f>[1]List1!$A$121</f>
        <v>ž-sen</v>
      </c>
      <c r="M140" s="36">
        <f>[1]List1!$B363</f>
        <v>0</v>
      </c>
      <c r="N140" s="34">
        <f t="shared" si="4"/>
        <v>0</v>
      </c>
      <c r="O140" s="34">
        <f t="shared" si="5"/>
        <v>7</v>
      </c>
    </row>
    <row r="141" spans="1:15" ht="13.8" thickBot="1" x14ac:dyDescent="0.3">
      <c r="A141" s="429"/>
      <c r="B141" s="328"/>
      <c r="C141" s="328"/>
      <c r="D141" s="328"/>
      <c r="E141" s="382"/>
      <c r="F141" s="335"/>
      <c r="G141" s="336"/>
      <c r="H141" s="337"/>
      <c r="I141" s="402"/>
    </row>
    <row r="142" spans="1:15" ht="13.8" hidden="1" thickTop="1" x14ac:dyDescent="0.25">
      <c r="A142" s="430" t="str">
        <f>CONCATENATE([1]List1!$A$65)</f>
        <v>přestávka 30 sekund</v>
      </c>
      <c r="B142" s="349"/>
      <c r="C142" s="349"/>
      <c r="D142" s="346"/>
      <c r="E142" s="68"/>
      <c r="F142" s="430" t="str">
        <f>CONCATENATE([1]List1!$A$65)</f>
        <v>přestávka 30 sekund</v>
      </c>
      <c r="G142" s="349"/>
      <c r="H142" s="349"/>
      <c r="I142" s="346"/>
    </row>
    <row r="143" spans="1:15" ht="13.8" hidden="1" thickTop="1" x14ac:dyDescent="0.25">
      <c r="A143" s="379"/>
      <c r="B143" s="347"/>
      <c r="C143" s="347"/>
      <c r="D143" s="344"/>
      <c r="E143" s="382" t="str">
        <f>CONCATENATE([1]List1!$A$64)</f>
        <v>3</v>
      </c>
      <c r="F143" s="347"/>
      <c r="G143" s="347"/>
      <c r="H143" s="344"/>
      <c r="I143" s="321"/>
    </row>
    <row r="144" spans="1:15" ht="13.8" hidden="1" thickTop="1" x14ac:dyDescent="0.25">
      <c r="A144" s="380"/>
      <c r="B144" s="348"/>
      <c r="C144" s="348"/>
      <c r="D144" s="345"/>
      <c r="E144" s="382"/>
      <c r="F144" s="348"/>
      <c r="G144" s="348"/>
      <c r="H144" s="345"/>
      <c r="I144" s="321"/>
    </row>
    <row r="145" spans="1:9" ht="14.4" hidden="1" thickTop="1" thickBot="1" x14ac:dyDescent="0.3">
      <c r="A145" s="397"/>
      <c r="B145" s="349"/>
      <c r="C145" s="349"/>
      <c r="D145" s="346"/>
      <c r="E145" s="382"/>
      <c r="F145" s="349"/>
      <c r="G145" s="349"/>
      <c r="H145" s="346"/>
      <c r="I145" s="402"/>
    </row>
    <row r="146" spans="1:9" ht="14.4" thickTop="1" thickBot="1" x14ac:dyDescent="0.3">
      <c r="A146" s="54"/>
      <c r="B146" s="54"/>
      <c r="C146" s="54"/>
      <c r="D146" s="44"/>
      <c r="E146" s="54"/>
      <c r="F146" s="44"/>
      <c r="G146" s="44"/>
      <c r="H146" s="44"/>
      <c r="I146" s="44"/>
    </row>
    <row r="147" spans="1:9" x14ac:dyDescent="0.25">
      <c r="A147" s="403"/>
      <c r="B147" s="406" t="str">
        <f>CONCATENATE([1]List1!$A$66)</f>
        <v>součet technických bodů červený ve všech kolech</v>
      </c>
      <c r="C147" s="407"/>
      <c r="D147" s="44"/>
      <c r="E147" s="54"/>
      <c r="F147" s="44"/>
      <c r="G147" s="408" t="str">
        <f>CONCATENATE([1]List1!$A$67)</f>
        <v>součet technických bodů modrý ve všech kolech</v>
      </c>
      <c r="H147" s="409"/>
      <c r="I147" s="410"/>
    </row>
    <row r="148" spans="1:9" x14ac:dyDescent="0.25">
      <c r="A148" s="404"/>
      <c r="B148" s="406"/>
      <c r="C148" s="407"/>
      <c r="D148" s="44"/>
      <c r="E148" s="54"/>
      <c r="F148" s="44"/>
      <c r="G148" s="408"/>
      <c r="H148" s="409"/>
      <c r="I148" s="411"/>
    </row>
    <row r="149" spans="1:9" ht="13.8" thickBot="1" x14ac:dyDescent="0.3">
      <c r="A149" s="405"/>
      <c r="B149" s="406"/>
      <c r="C149" s="407"/>
      <c r="D149" s="44"/>
      <c r="E149" s="54"/>
      <c r="F149" s="44"/>
      <c r="G149" s="408"/>
      <c r="H149" s="409"/>
      <c r="I149" s="412"/>
    </row>
    <row r="150" spans="1:9" x14ac:dyDescent="0.25">
      <c r="A150" s="54"/>
      <c r="B150" s="392" t="str">
        <f>CONCATENATE([1]List1!$A$68)</f>
        <v>kvalifikační body červený</v>
      </c>
      <c r="C150" s="392"/>
      <c r="D150" s="333"/>
      <c r="E150" s="54"/>
      <c r="F150" s="333"/>
      <c r="G150" s="393" t="str">
        <f>CONCATENATE([1]List1!$A$69)</f>
        <v>kvalifikační body modrý</v>
      </c>
      <c r="H150" s="393"/>
      <c r="I150" s="44"/>
    </row>
    <row r="151" spans="1:9" x14ac:dyDescent="0.25">
      <c r="A151" s="54"/>
      <c r="B151" s="392"/>
      <c r="C151" s="392"/>
      <c r="D151" s="333"/>
      <c r="E151" s="54"/>
      <c r="F151" s="333"/>
      <c r="G151" s="393"/>
      <c r="H151" s="393"/>
      <c r="I151" s="44"/>
    </row>
    <row r="152" spans="1:9" x14ac:dyDescent="0.25">
      <c r="A152" s="54"/>
      <c r="B152" s="392"/>
      <c r="C152" s="392"/>
      <c r="D152" s="333"/>
      <c r="E152" s="54"/>
      <c r="F152" s="333"/>
      <c r="G152" s="393"/>
      <c r="H152" s="393"/>
      <c r="I152" s="44"/>
    </row>
    <row r="153" spans="1:9" ht="13.8" thickBot="1" x14ac:dyDescent="0.3">
      <c r="A153" s="54"/>
      <c r="B153" s="54"/>
      <c r="C153" s="54"/>
      <c r="D153" s="44"/>
      <c r="E153" s="54"/>
      <c r="F153" s="44"/>
      <c r="G153" s="44"/>
      <c r="H153" s="44"/>
      <c r="I153" s="44"/>
    </row>
    <row r="154" spans="1:9" ht="13.8" thickTop="1" x14ac:dyDescent="0.25">
      <c r="A154" s="88" t="str">
        <f>CONCATENATE([1]List1!$A$70)</f>
        <v>Vítěz:</v>
      </c>
      <c r="B154" s="69"/>
      <c r="C154" s="69"/>
      <c r="D154" s="42"/>
      <c r="E154" s="69"/>
      <c r="F154" s="42"/>
      <c r="G154" s="72"/>
      <c r="H154" s="394" t="str">
        <f>CONCATENATE([1]List1!$A$71)</f>
        <v>Skutečný čas:</v>
      </c>
      <c r="I154" s="395"/>
    </row>
    <row r="155" spans="1:9" x14ac:dyDescent="0.25">
      <c r="A155" s="89"/>
      <c r="B155" s="73"/>
      <c r="C155" s="73"/>
      <c r="D155" s="45"/>
      <c r="E155" s="73"/>
      <c r="F155" s="45"/>
      <c r="G155" s="74"/>
      <c r="H155" s="75"/>
      <c r="I155" s="76"/>
    </row>
    <row r="156" spans="1:9" ht="13.8" thickBot="1" x14ac:dyDescent="0.3">
      <c r="A156" s="90"/>
      <c r="B156" s="78"/>
      <c r="C156" s="78"/>
      <c r="D156" s="77"/>
      <c r="E156" s="78"/>
      <c r="F156" s="77"/>
      <c r="G156" s="79"/>
      <c r="H156" s="80"/>
      <c r="I156" s="81"/>
    </row>
    <row r="157" spans="1:9" ht="13.8" thickTop="1" x14ac:dyDescent="0.25">
      <c r="A157" s="69"/>
      <c r="B157" s="69"/>
      <c r="C157" s="69"/>
      <c r="D157" s="42"/>
      <c r="E157" s="69"/>
      <c r="F157" s="42"/>
      <c r="G157" s="42"/>
      <c r="H157" s="42"/>
      <c r="I157" s="42"/>
    </row>
    <row r="158" spans="1:9" x14ac:dyDescent="0.25">
      <c r="A158" s="396" t="str">
        <f>CONCATENATE([1]List1!$A$72)</f>
        <v>Kvalifikace do tabulky:</v>
      </c>
      <c r="B158" s="396"/>
      <c r="C158" s="396"/>
      <c r="D158" s="396"/>
      <c r="E158" s="396"/>
      <c r="F158" s="396"/>
      <c r="G158" s="396"/>
      <c r="H158" s="396"/>
      <c r="I158" s="396"/>
    </row>
    <row r="159" spans="1:9" x14ac:dyDescent="0.25">
      <c r="A159" s="396"/>
      <c r="B159" s="396"/>
      <c r="C159" s="396"/>
      <c r="D159" s="396"/>
      <c r="E159" s="396"/>
      <c r="F159" s="396"/>
      <c r="G159" s="396"/>
      <c r="H159" s="396"/>
      <c r="I159" s="396"/>
    </row>
    <row r="160" spans="1:9" x14ac:dyDescent="0.25">
      <c r="A160" s="383" t="str">
        <f>CONCATENATE([1]List1!$A$84)</f>
        <v xml:space="preserve"> 5 : 0</v>
      </c>
      <c r="B160" s="367" t="str">
        <f>CONCATENATE([1]List1!$A$73)</f>
        <v>vítězství na lopatky</v>
      </c>
      <c r="C160" s="368"/>
      <c r="D160" s="369"/>
      <c r="E160" s="54"/>
      <c r="F160" s="383" t="str">
        <f>CONCATENATE([1]List1!$A$84)</f>
        <v xml:space="preserve"> 5 : 0</v>
      </c>
      <c r="G160" s="415" t="str">
        <f>CONCATENATE([1]List1!$A$79)</f>
        <v>vítězství pro nenastoupení soupeře</v>
      </c>
      <c r="H160" s="416"/>
      <c r="I160" s="417"/>
    </row>
    <row r="161" spans="1:9" x14ac:dyDescent="0.25">
      <c r="A161" s="383"/>
      <c r="B161" s="370"/>
      <c r="C161" s="371"/>
      <c r="D161" s="372"/>
      <c r="E161" s="54"/>
      <c r="F161" s="383"/>
      <c r="G161" s="418"/>
      <c r="H161" s="419"/>
      <c r="I161" s="420"/>
    </row>
    <row r="162" spans="1:9" ht="12.75" customHeight="1" x14ac:dyDescent="0.25">
      <c r="A162" s="383" t="str">
        <f>CONCATENATE([1]List1!$A$85)</f>
        <v xml:space="preserve"> 4 : 0 </v>
      </c>
      <c r="B162" s="384" t="str">
        <f>CONCATENATE([1]List1!$A$74)</f>
        <v>technická převaha ve dvou kolech, poražený nemá technické body</v>
      </c>
      <c r="C162" s="384"/>
      <c r="D162" s="384"/>
      <c r="E162" s="54"/>
      <c r="F162" s="366" t="str">
        <f>[1]List1!$C$85</f>
        <v xml:space="preserve"> 5 : 0 </v>
      </c>
      <c r="G162" s="385" t="str">
        <f>CONCATENATE([1]List1!$A$80)</f>
        <v>diskvalifikace pro 3 "O"</v>
      </c>
      <c r="H162" s="385"/>
      <c r="I162" s="385"/>
    </row>
    <row r="163" spans="1:9" ht="12.75" customHeight="1" x14ac:dyDescent="0.25">
      <c r="A163" s="383"/>
      <c r="B163" s="384"/>
      <c r="C163" s="384"/>
      <c r="D163" s="384"/>
      <c r="E163" s="54"/>
      <c r="F163" s="383"/>
      <c r="G163" s="385"/>
      <c r="H163" s="385"/>
      <c r="I163" s="385"/>
    </row>
    <row r="164" spans="1:9" ht="12.75" customHeight="1" x14ac:dyDescent="0.25">
      <c r="A164" s="383" t="str">
        <f>CONCATENATE([1]List1!$A$86)</f>
        <v xml:space="preserve"> 4 : 1 </v>
      </c>
      <c r="B164" s="384" t="str">
        <f>CONCATENATE([1]List1!$A$75)</f>
        <v>technická převaha ve dvou kolech, poražený má technické body</v>
      </c>
      <c r="C164" s="384"/>
      <c r="D164" s="384"/>
      <c r="E164" s="54"/>
      <c r="F164" s="383" t="str">
        <f>CONCATENATE([1]List1!$A$84)</f>
        <v xml:space="preserve"> 5 : 0</v>
      </c>
      <c r="G164" s="385" t="str">
        <f>CONCATENATE([1]List1!$A$81)</f>
        <v>diskvalifikace z celé soutěže</v>
      </c>
      <c r="H164" s="385"/>
      <c r="I164" s="385"/>
    </row>
    <row r="165" spans="1:9" ht="12.75" customHeight="1" x14ac:dyDescent="0.25">
      <c r="A165" s="383"/>
      <c r="B165" s="384"/>
      <c r="C165" s="384"/>
      <c r="D165" s="384"/>
      <c r="E165" s="54"/>
      <c r="F165" s="383"/>
      <c r="G165" s="385"/>
      <c r="H165" s="385"/>
      <c r="I165" s="385"/>
    </row>
    <row r="166" spans="1:9" ht="12.75" customHeight="1" x14ac:dyDescent="0.25">
      <c r="A166" s="383" t="str">
        <f>CONCATENATE([1]List1!$A$87)</f>
        <v xml:space="preserve"> 3 : 0 </v>
      </c>
      <c r="B166" s="384" t="str">
        <f>CONCATENATE([1]List1!$A$76)</f>
        <v>vítězství na body, poražený nemá technické body</v>
      </c>
      <c r="C166" s="384"/>
      <c r="D166" s="384"/>
      <c r="E166" s="54"/>
      <c r="F166" s="383" t="str">
        <f>CONCATENATE([1]List1!$A$89)</f>
        <v xml:space="preserve"> 0 : 0 </v>
      </c>
      <c r="G166" s="385" t="str">
        <f>CONCATENATE([1]List1!$A$82)</f>
        <v>oba soupeři jsou diskvalifikováni v utkání</v>
      </c>
      <c r="H166" s="385"/>
      <c r="I166" s="385"/>
    </row>
    <row r="167" spans="1:9" ht="12.75" customHeight="1" x14ac:dyDescent="0.25">
      <c r="A167" s="383"/>
      <c r="B167" s="384"/>
      <c r="C167" s="384"/>
      <c r="D167" s="384"/>
      <c r="E167" s="54"/>
      <c r="F167" s="383"/>
      <c r="G167" s="385"/>
      <c r="H167" s="385"/>
      <c r="I167" s="385"/>
    </row>
    <row r="168" spans="1:9" ht="12.75" customHeight="1" x14ac:dyDescent="0.25">
      <c r="A168" s="383" t="str">
        <f>CONCATENATE([1]List1!$A$88)</f>
        <v xml:space="preserve"> 3 : 1 </v>
      </c>
      <c r="B168" s="384" t="str">
        <f>CONCATENATE([1]List1!$A$77)</f>
        <v>vítězství na body, poražený má technické body</v>
      </c>
      <c r="C168" s="384"/>
      <c r="D168" s="384"/>
      <c r="E168" s="54"/>
      <c r="F168" s="383" t="str">
        <f>CONCATENATE([1]List1!$A$89)</f>
        <v xml:space="preserve"> 0 : 0 </v>
      </c>
      <c r="G168" s="385" t="str">
        <f>CONCATENATE([1]List1!$A$83)</f>
        <v>oba soupeři jsou diskvalifikováni v celé soutěži</v>
      </c>
      <c r="H168" s="385"/>
      <c r="I168" s="385"/>
    </row>
    <row r="169" spans="1:9" ht="12.75" customHeight="1" x14ac:dyDescent="0.25">
      <c r="A169" s="383"/>
      <c r="B169" s="384"/>
      <c r="C169" s="384"/>
      <c r="D169" s="384"/>
      <c r="E169" s="54"/>
      <c r="F169" s="383"/>
      <c r="G169" s="385"/>
      <c r="H169" s="385"/>
      <c r="I169" s="385"/>
    </row>
    <row r="170" spans="1:9" x14ac:dyDescent="0.25">
      <c r="A170" s="383" t="str">
        <f>CONCATENATE([1]List1!$A$84)</f>
        <v xml:space="preserve"> 5 : 0</v>
      </c>
      <c r="B170" s="367" t="str">
        <f>CONCATENATE([1]List1!$A$78)</f>
        <v>vítězství pro zranění soupeře</v>
      </c>
      <c r="C170" s="368"/>
      <c r="D170" s="369"/>
      <c r="E170" s="54"/>
      <c r="F170" s="338" t="str">
        <f>CONCATENATE([1]List1!$A$90)</f>
        <v>Podpis:</v>
      </c>
      <c r="G170" s="339"/>
      <c r="H170" s="339"/>
      <c r="I170" s="340"/>
    </row>
    <row r="171" spans="1:9" x14ac:dyDescent="0.25">
      <c r="A171" s="383"/>
      <c r="B171" s="370"/>
      <c r="C171" s="371"/>
      <c r="D171" s="372"/>
      <c r="E171" s="54"/>
      <c r="F171" s="341"/>
      <c r="G171" s="342"/>
      <c r="H171" s="342"/>
      <c r="I171" s="343"/>
    </row>
    <row r="172" spans="1:9" hidden="1" x14ac:dyDescent="0.25">
      <c r="A172" s="293" t="str">
        <f>CONCATENATE([1]List1!$A$54)</f>
        <v>Bodovací lístek SZČR</v>
      </c>
      <c r="B172" s="293"/>
      <c r="C172" s="293"/>
      <c r="D172" s="293"/>
      <c r="E172" s="293"/>
      <c r="F172" s="293"/>
      <c r="G172" s="293"/>
      <c r="H172" s="293"/>
      <c r="I172" s="293"/>
    </row>
    <row r="173" spans="1:9" hidden="1" x14ac:dyDescent="0.25">
      <c r="A173" s="293"/>
      <c r="B173" s="293"/>
      <c r="C173" s="293"/>
      <c r="D173" s="293"/>
      <c r="E173" s="293"/>
      <c r="F173" s="293"/>
      <c r="G173" s="293"/>
      <c r="H173" s="293"/>
      <c r="I173" s="293"/>
    </row>
    <row r="174" spans="1:9" ht="23.4" hidden="1" thickBot="1" x14ac:dyDescent="0.3">
      <c r="A174" s="53"/>
      <c r="B174" s="53"/>
      <c r="C174" s="53"/>
      <c r="D174" s="49"/>
      <c r="E174" s="53"/>
      <c r="F174" s="49"/>
      <c r="G174" s="49"/>
      <c r="H174" s="49"/>
      <c r="I174" s="49"/>
    </row>
    <row r="175" spans="1:9" ht="13.8" hidden="1" thickTop="1" x14ac:dyDescent="0.25">
      <c r="A175" s="350" t="str">
        <f>CONCATENATE([1]List1!$A$56)</f>
        <v>Bodový rozhodčí:</v>
      </c>
      <c r="B175" s="351"/>
      <c r="C175" s="354"/>
      <c r="D175" s="355"/>
      <c r="E175" s="356"/>
      <c r="F175" s="44"/>
      <c r="G175" s="44"/>
      <c r="H175" s="44"/>
      <c r="I175" s="44"/>
    </row>
    <row r="176" spans="1:9" hidden="1" x14ac:dyDescent="0.25">
      <c r="A176" s="352"/>
      <c r="B176" s="353"/>
      <c r="C176" s="357"/>
      <c r="D176" s="358"/>
      <c r="E176" s="359"/>
      <c r="F176" s="44"/>
      <c r="G176" s="44"/>
      <c r="H176" s="44"/>
      <c r="I176" s="44"/>
    </row>
    <row r="177" spans="1:9" hidden="1" x14ac:dyDescent="0.25">
      <c r="A177" s="360" t="str">
        <f>CONCATENATE([1]List1!$A$57)</f>
        <v>Rozhodčí na žíněnce:</v>
      </c>
      <c r="B177" s="361"/>
      <c r="C177" s="362"/>
      <c r="D177" s="330"/>
      <c r="E177" s="331"/>
      <c r="F177" s="44"/>
      <c r="G177" s="44"/>
      <c r="H177" s="44"/>
      <c r="I177" s="44"/>
    </row>
    <row r="178" spans="1:9" hidden="1" x14ac:dyDescent="0.25">
      <c r="A178" s="352"/>
      <c r="B178" s="353"/>
      <c r="C178" s="357"/>
      <c r="D178" s="358"/>
      <c r="E178" s="359"/>
      <c r="F178" s="44"/>
      <c r="G178" s="44"/>
      <c r="H178" s="44"/>
      <c r="I178" s="44"/>
    </row>
    <row r="179" spans="1:9" hidden="1" x14ac:dyDescent="0.25">
      <c r="A179" s="360" t="str">
        <f>CONCATENATE([1]List1!$A$58)</f>
        <v>Předseda žíněnky</v>
      </c>
      <c r="B179" s="361"/>
      <c r="C179" s="362"/>
      <c r="D179" s="330"/>
      <c r="E179" s="331"/>
      <c r="F179" s="44"/>
      <c r="G179" s="44"/>
      <c r="H179" s="44"/>
      <c r="I179" s="44"/>
    </row>
    <row r="180" spans="1:9" ht="13.8" hidden="1" thickBot="1" x14ac:dyDescent="0.3">
      <c r="A180" s="363"/>
      <c r="B180" s="364"/>
      <c r="C180" s="365"/>
      <c r="D180" s="336"/>
      <c r="E180" s="337"/>
      <c r="F180" s="44"/>
      <c r="G180" s="44"/>
      <c r="H180" s="44"/>
      <c r="I180" s="44"/>
    </row>
    <row r="181" spans="1:9" ht="14.4" hidden="1" thickTop="1" thickBot="1" x14ac:dyDescent="0.3">
      <c r="A181" s="54"/>
      <c r="B181" s="54"/>
      <c r="C181" s="54"/>
      <c r="D181" s="44"/>
      <c r="E181" s="54"/>
      <c r="F181" s="44"/>
      <c r="G181" s="44"/>
      <c r="H181" s="44"/>
      <c r="I181" s="44"/>
    </row>
    <row r="182" spans="1:9" ht="27" hidden="1" thickTop="1" x14ac:dyDescent="0.25">
      <c r="A182" s="302" t="str">
        <f>CONCATENATE([1]List1!$A$40)</f>
        <v>soutěž</v>
      </c>
      <c r="B182" s="303"/>
      <c r="C182" s="55" t="str">
        <f>CONCATENATE([1]List1!$A$41)</f>
        <v>datum</v>
      </c>
      <c r="D182" s="50" t="str">
        <f>CONCATENATE([1]List1!$A$42)</f>
        <v>č. utkání</v>
      </c>
      <c r="E182" s="55" t="str">
        <f>CONCATENATE([1]List1!$A$43)</f>
        <v>hmotnost</v>
      </c>
      <c r="F182" s="50" t="str">
        <f>CONCATENATE([1]List1!$A$44)</f>
        <v>styl</v>
      </c>
      <c r="G182" s="50" t="str">
        <f>CONCATENATE([1]List1!$A$45)</f>
        <v>kolo</v>
      </c>
      <c r="H182" s="51" t="str">
        <f>CONCATENATE([1]List1!$A$46)</f>
        <v>finále</v>
      </c>
      <c r="I182" s="52" t="str">
        <f>CONCATENATE([1]List1!$A$47)</f>
        <v>žíněnka</v>
      </c>
    </row>
    <row r="183" spans="1:9" hidden="1" x14ac:dyDescent="0.25">
      <c r="A183" s="304" t="str">
        <f>CONCATENATE('Hlasatel '!A183)</f>
        <v>Brněnský dráček</v>
      </c>
      <c r="B183" s="305"/>
      <c r="C183" s="308" t="str">
        <f>CONCATENATE('Hlasatel '!C183)</f>
        <v xml:space="preserve"> 31.10.2020 </v>
      </c>
      <c r="D183" s="310">
        <f>ABS('Hlasatel '!D183)</f>
        <v>2074</v>
      </c>
      <c r="E183" s="308" t="str">
        <f>CONCATENATE('Hlasatel '!E183)</f>
        <v>C28</v>
      </c>
      <c r="F183" s="310" t="str">
        <f>CONCATENATE('Hlasatel '!F183)</f>
        <v>zadej styl</v>
      </c>
      <c r="G183" s="310" t="str">
        <f>CONCATENATE('Hlasatel '!G183)</f>
        <v>3</v>
      </c>
      <c r="H183" s="300" t="str">
        <f>CONCATENATE('Hlasatel '!H183)</f>
        <v/>
      </c>
      <c r="I183" s="318" t="str">
        <f>CONCATENATE('Hlasatel '!I183)</f>
        <v>2</v>
      </c>
    </row>
    <row r="184" spans="1:9" ht="13.8" hidden="1" thickBot="1" x14ac:dyDescent="0.3">
      <c r="A184" s="306"/>
      <c r="B184" s="307"/>
      <c r="C184" s="309"/>
      <c r="D184" s="311"/>
      <c r="E184" s="309"/>
      <c r="F184" s="311"/>
      <c r="G184" s="311"/>
      <c r="H184" s="301"/>
      <c r="I184" s="319"/>
    </row>
    <row r="185" spans="1:9" ht="14.4" hidden="1" thickTop="1" thickBot="1" x14ac:dyDescent="0.3">
      <c r="A185" s="54"/>
      <c r="B185" s="54"/>
      <c r="C185" s="54"/>
      <c r="D185" s="44"/>
      <c r="E185" s="54"/>
      <c r="F185" s="44"/>
      <c r="G185" s="44"/>
      <c r="H185" s="44"/>
      <c r="I185" s="44"/>
    </row>
    <row r="186" spans="1:9" ht="13.8" hidden="1" thickTop="1" x14ac:dyDescent="0.25">
      <c r="A186" s="274" t="str">
        <f>CONCATENATE([1]List1!$A$48)</f>
        <v>červený</v>
      </c>
      <c r="B186" s="275"/>
      <c r="C186" s="275"/>
      <c r="D186" s="276"/>
      <c r="E186" s="277"/>
      <c r="F186" s="278" t="str">
        <f>CONCATENATE([1]List1!$A$49)</f>
        <v>modrý</v>
      </c>
      <c r="G186" s="279"/>
      <c r="H186" s="279"/>
      <c r="I186" s="280"/>
    </row>
    <row r="187" spans="1:9" hidden="1" x14ac:dyDescent="0.25">
      <c r="A187" s="281" t="str">
        <f>CONCATENATE([1]List1!$A$50)</f>
        <v>jméno</v>
      </c>
      <c r="B187" s="282"/>
      <c r="C187" s="85" t="str">
        <f>CONCATENATE([1]List1!$A$51)</f>
        <v>oddíl</v>
      </c>
      <c r="D187" s="63" t="str">
        <f>CONCATENATE([1]List1!$A$52)</f>
        <v>los</v>
      </c>
      <c r="E187" s="277"/>
      <c r="F187" s="283" t="str">
        <f>CONCATENATE([1]List1!$A$50)</f>
        <v>jméno</v>
      </c>
      <c r="G187" s="284"/>
      <c r="H187" s="62" t="str">
        <f>CONCATENATE([1]List1!$A$51)</f>
        <v>oddíl</v>
      </c>
      <c r="I187" s="63" t="str">
        <f>CONCATENATE([1]List1!$A$52)</f>
        <v>los</v>
      </c>
    </row>
    <row r="188" spans="1:9" hidden="1" x14ac:dyDescent="0.25">
      <c r="A188" s="312" t="str">
        <f>CONCATENATE('Hlasatel '!A188)</f>
        <v/>
      </c>
      <c r="B188" s="313"/>
      <c r="C188" s="316" t="str">
        <f>CONCATENATE('Hlasatel '!C188)</f>
        <v/>
      </c>
      <c r="D188" s="294" t="str">
        <f>CONCATENATE('Hlasatel '!D188)</f>
        <v/>
      </c>
      <c r="E188" s="277"/>
      <c r="F188" s="312" t="str">
        <f>CONCATENATE('Hlasatel '!F188)</f>
        <v/>
      </c>
      <c r="G188" s="313"/>
      <c r="H188" s="316" t="str">
        <f>CONCATENATE('Hlasatel '!H188)</f>
        <v/>
      </c>
      <c r="I188" s="294" t="str">
        <f>CONCATENATE('Hlasatel '!I188)</f>
        <v/>
      </c>
    </row>
    <row r="189" spans="1:9" ht="13.8" hidden="1" thickBot="1" x14ac:dyDescent="0.3">
      <c r="A189" s="314"/>
      <c r="B189" s="315"/>
      <c r="C189" s="317"/>
      <c r="D189" s="295"/>
      <c r="E189" s="277"/>
      <c r="F189" s="314"/>
      <c r="G189" s="315"/>
      <c r="H189" s="317"/>
      <c r="I189" s="295"/>
    </row>
    <row r="190" spans="1:9" ht="14.4" hidden="1" thickTop="1" thickBot="1" x14ac:dyDescent="0.3">
      <c r="A190" s="87"/>
      <c r="B190" s="87"/>
      <c r="C190" s="87"/>
      <c r="D190" s="70"/>
      <c r="E190" s="61"/>
      <c r="F190" s="70"/>
      <c r="G190" s="70"/>
      <c r="H190" s="70"/>
      <c r="I190" s="70"/>
    </row>
    <row r="191" spans="1:9" ht="13.8" hidden="1" thickTop="1" x14ac:dyDescent="0.25">
      <c r="A191" s="84" t="str">
        <f>CONCATENATE([1]List1!$A$59)</f>
        <v>součet</v>
      </c>
      <c r="B191" s="279" t="str">
        <f>$B$20</f>
        <v>2 minuty</v>
      </c>
      <c r="C191" s="279"/>
      <c r="D191" s="91">
        <f>$D$20</f>
        <v>0</v>
      </c>
      <c r="E191" s="60" t="str">
        <f>CONCATENATE([1]List1!$A$60)</f>
        <v>body</v>
      </c>
      <c r="F191" s="279" t="str">
        <f>$F$20</f>
        <v>2 minuty</v>
      </c>
      <c r="G191" s="279"/>
      <c r="H191" s="91">
        <f>$H$20</f>
        <v>0</v>
      </c>
      <c r="I191" s="71" t="str">
        <f>CONCATENATE([1]List1!$A$59)</f>
        <v>součet</v>
      </c>
    </row>
    <row r="192" spans="1:9" hidden="1" x14ac:dyDescent="0.25">
      <c r="A192" s="379"/>
      <c r="B192" s="347"/>
      <c r="C192" s="347"/>
      <c r="D192" s="344"/>
      <c r="E192" s="382" t="str">
        <f>CONCATENATE([1]List1!$A$62)</f>
        <v>1</v>
      </c>
      <c r="F192" s="347"/>
      <c r="G192" s="347"/>
      <c r="H192" s="344"/>
      <c r="I192" s="321"/>
    </row>
    <row r="193" spans="1:9" hidden="1" x14ac:dyDescent="0.25">
      <c r="A193" s="380"/>
      <c r="B193" s="348"/>
      <c r="C193" s="348"/>
      <c r="D193" s="345"/>
      <c r="E193" s="382"/>
      <c r="F193" s="348"/>
      <c r="G193" s="348"/>
      <c r="H193" s="345"/>
      <c r="I193" s="321"/>
    </row>
    <row r="194" spans="1:9" hidden="1" x14ac:dyDescent="0.25">
      <c r="A194" s="381"/>
      <c r="B194" s="349"/>
      <c r="C194" s="349"/>
      <c r="D194" s="346"/>
      <c r="E194" s="382"/>
      <c r="F194" s="349"/>
      <c r="G194" s="349"/>
      <c r="H194" s="346"/>
      <c r="I194" s="321"/>
    </row>
    <row r="195" spans="1:9" hidden="1" x14ac:dyDescent="0.25">
      <c r="A195" s="283" t="str">
        <f>CONCATENATE([1]List1!$A$65)</f>
        <v>přestávka 30 sekund</v>
      </c>
      <c r="B195" s="284"/>
      <c r="C195" s="284"/>
      <c r="D195" s="321"/>
      <c r="E195" s="68"/>
      <c r="F195" s="283" t="str">
        <f>CONCATENATE([1]List1!$A$65)</f>
        <v>přestávka 30 sekund</v>
      </c>
      <c r="G195" s="284"/>
      <c r="H195" s="284"/>
      <c r="I195" s="321"/>
    </row>
    <row r="196" spans="1:9" hidden="1" x14ac:dyDescent="0.25">
      <c r="A196" s="379"/>
      <c r="B196" s="347"/>
      <c r="C196" s="347"/>
      <c r="D196" s="344"/>
      <c r="E196" s="382" t="str">
        <f>CONCATENATE([1]List1!$A$63)</f>
        <v>2</v>
      </c>
      <c r="F196" s="347"/>
      <c r="G196" s="347"/>
      <c r="H196" s="344"/>
      <c r="I196" s="321"/>
    </row>
    <row r="197" spans="1:9" hidden="1" x14ac:dyDescent="0.25">
      <c r="A197" s="380"/>
      <c r="B197" s="348"/>
      <c r="C197" s="348"/>
      <c r="D197" s="345"/>
      <c r="E197" s="382"/>
      <c r="F197" s="348"/>
      <c r="G197" s="348"/>
      <c r="H197" s="345"/>
      <c r="I197" s="321"/>
    </row>
    <row r="198" spans="1:9" hidden="1" x14ac:dyDescent="0.25">
      <c r="A198" s="381"/>
      <c r="B198" s="349"/>
      <c r="C198" s="349"/>
      <c r="D198" s="346"/>
      <c r="E198" s="382"/>
      <c r="F198" s="349"/>
      <c r="G198" s="349"/>
      <c r="H198" s="346"/>
      <c r="I198" s="321"/>
    </row>
    <row r="199" spans="1:9" hidden="1" x14ac:dyDescent="0.25">
      <c r="A199" s="283" t="str">
        <f>CONCATENATE([1]List1!$A$65)</f>
        <v>přestávka 30 sekund</v>
      </c>
      <c r="B199" s="284"/>
      <c r="C199" s="284"/>
      <c r="D199" s="321"/>
      <c r="E199" s="68"/>
      <c r="F199" s="283" t="str">
        <f>CONCATENATE([1]List1!$A$65)</f>
        <v>přestávka 30 sekund</v>
      </c>
      <c r="G199" s="284"/>
      <c r="H199" s="284"/>
      <c r="I199" s="321"/>
    </row>
    <row r="200" spans="1:9" hidden="1" x14ac:dyDescent="0.25">
      <c r="A200" s="379"/>
      <c r="B200" s="347"/>
      <c r="C200" s="347"/>
      <c r="D200" s="344"/>
      <c r="E200" s="382" t="str">
        <f>CONCATENATE([1]List1!$A$64)</f>
        <v>3</v>
      </c>
      <c r="F200" s="347"/>
      <c r="G200" s="347"/>
      <c r="H200" s="344"/>
      <c r="I200" s="321"/>
    </row>
    <row r="201" spans="1:9" hidden="1" x14ac:dyDescent="0.25">
      <c r="A201" s="380"/>
      <c r="B201" s="348"/>
      <c r="C201" s="348"/>
      <c r="D201" s="345"/>
      <c r="E201" s="382"/>
      <c r="F201" s="348"/>
      <c r="G201" s="348"/>
      <c r="H201" s="345"/>
      <c r="I201" s="321"/>
    </row>
    <row r="202" spans="1:9" ht="13.8" hidden="1" thickBot="1" x14ac:dyDescent="0.3">
      <c r="A202" s="397"/>
      <c r="B202" s="349"/>
      <c r="C202" s="349"/>
      <c r="D202" s="346"/>
      <c r="E202" s="382"/>
      <c r="F202" s="349"/>
      <c r="G202" s="349"/>
      <c r="H202" s="346"/>
      <c r="I202" s="402"/>
    </row>
    <row r="203" spans="1:9" ht="14.4" hidden="1" thickTop="1" thickBot="1" x14ac:dyDescent="0.3">
      <c r="A203" s="54"/>
      <c r="B203" s="54"/>
      <c r="C203" s="54"/>
      <c r="D203" s="44"/>
      <c r="E203" s="54"/>
      <c r="F203" s="44"/>
      <c r="G203" s="44"/>
      <c r="H203" s="44"/>
      <c r="I203" s="44"/>
    </row>
    <row r="204" spans="1:9" hidden="1" x14ac:dyDescent="0.25">
      <c r="A204" s="403"/>
      <c r="B204" s="406" t="str">
        <f>CONCATENATE([1]List1!$A$66)</f>
        <v>součet technických bodů červený ve všech kolech</v>
      </c>
      <c r="C204" s="407"/>
      <c r="D204" s="44"/>
      <c r="E204" s="54"/>
      <c r="F204" s="44"/>
      <c r="G204" s="408" t="str">
        <f>CONCATENATE([1]List1!$A$67)</f>
        <v>součet technických bodů modrý ve všech kolech</v>
      </c>
      <c r="H204" s="409"/>
      <c r="I204" s="410"/>
    </row>
    <row r="205" spans="1:9" hidden="1" x14ac:dyDescent="0.25">
      <c r="A205" s="404"/>
      <c r="B205" s="406"/>
      <c r="C205" s="407"/>
      <c r="D205" s="44"/>
      <c r="E205" s="54"/>
      <c r="F205" s="44"/>
      <c r="G205" s="408"/>
      <c r="H205" s="409"/>
      <c r="I205" s="411"/>
    </row>
    <row r="206" spans="1:9" ht="13.8" hidden="1" thickBot="1" x14ac:dyDescent="0.3">
      <c r="A206" s="405"/>
      <c r="B206" s="406"/>
      <c r="C206" s="407"/>
      <c r="D206" s="44"/>
      <c r="E206" s="54"/>
      <c r="F206" s="44"/>
      <c r="G206" s="408"/>
      <c r="H206" s="409"/>
      <c r="I206" s="412"/>
    </row>
    <row r="207" spans="1:9" hidden="1" x14ac:dyDescent="0.25">
      <c r="A207" s="54"/>
      <c r="B207" s="392" t="str">
        <f>CONCATENATE([1]List1!$A$68)</f>
        <v>kvalifikační body červený</v>
      </c>
      <c r="C207" s="392"/>
      <c r="D207" s="333"/>
      <c r="E207" s="54"/>
      <c r="F207" s="333"/>
      <c r="G207" s="393" t="str">
        <f>CONCATENATE([1]List1!$A$69)</f>
        <v>kvalifikační body modrý</v>
      </c>
      <c r="H207" s="393"/>
      <c r="I207" s="44"/>
    </row>
    <row r="208" spans="1:9" hidden="1" x14ac:dyDescent="0.25">
      <c r="A208" s="54"/>
      <c r="B208" s="392"/>
      <c r="C208" s="392"/>
      <c r="D208" s="333"/>
      <c r="E208" s="54"/>
      <c r="F208" s="333"/>
      <c r="G208" s="393"/>
      <c r="H208" s="393"/>
      <c r="I208" s="44"/>
    </row>
    <row r="209" spans="1:9" hidden="1" x14ac:dyDescent="0.25">
      <c r="A209" s="54"/>
      <c r="B209" s="392"/>
      <c r="C209" s="392"/>
      <c r="D209" s="333"/>
      <c r="E209" s="54"/>
      <c r="F209" s="333"/>
      <c r="G209" s="393"/>
      <c r="H209" s="393"/>
      <c r="I209" s="44"/>
    </row>
    <row r="210" spans="1:9" ht="13.8" hidden="1" thickBot="1" x14ac:dyDescent="0.3">
      <c r="A210" s="54"/>
      <c r="B210" s="54"/>
      <c r="C210" s="54"/>
      <c r="D210" s="44"/>
      <c r="E210" s="54"/>
      <c r="F210" s="44"/>
      <c r="G210" s="44"/>
      <c r="H210" s="44"/>
      <c r="I210" s="44"/>
    </row>
    <row r="211" spans="1:9" ht="13.8" hidden="1" thickTop="1" x14ac:dyDescent="0.25">
      <c r="A211" s="88" t="str">
        <f>CONCATENATE([1]List1!$A$70)</f>
        <v>Vítěz:</v>
      </c>
      <c r="B211" s="69"/>
      <c r="C211" s="69"/>
      <c r="D211" s="42"/>
      <c r="E211" s="69"/>
      <c r="F211" s="42"/>
      <c r="G211" s="72"/>
      <c r="H211" s="394" t="str">
        <f>CONCATENATE([1]List1!$A$71)</f>
        <v>Skutečný čas:</v>
      </c>
      <c r="I211" s="395"/>
    </row>
    <row r="212" spans="1:9" hidden="1" x14ac:dyDescent="0.25">
      <c r="A212" s="89"/>
      <c r="B212" s="73"/>
      <c r="C212" s="73"/>
      <c r="D212" s="45"/>
      <c r="E212" s="73"/>
      <c r="F212" s="45"/>
      <c r="G212" s="74"/>
      <c r="H212" s="75"/>
      <c r="I212" s="76"/>
    </row>
    <row r="213" spans="1:9" ht="13.8" hidden="1" thickBot="1" x14ac:dyDescent="0.3">
      <c r="A213" s="90"/>
      <c r="B213" s="78"/>
      <c r="C213" s="78"/>
      <c r="D213" s="77"/>
      <c r="E213" s="78"/>
      <c r="F213" s="77"/>
      <c r="G213" s="79"/>
      <c r="H213" s="80"/>
      <c r="I213" s="81"/>
    </row>
    <row r="214" spans="1:9" ht="13.8" hidden="1" thickTop="1" x14ac:dyDescent="0.25">
      <c r="A214" s="69"/>
      <c r="B214" s="69"/>
      <c r="C214" s="69"/>
      <c r="D214" s="42"/>
      <c r="E214" s="69"/>
      <c r="F214" s="42"/>
      <c r="G214" s="42"/>
      <c r="H214" s="42"/>
      <c r="I214" s="42"/>
    </row>
    <row r="215" spans="1:9" hidden="1" x14ac:dyDescent="0.25">
      <c r="A215" s="396" t="str">
        <f>CONCATENATE([1]List1!$A$72)</f>
        <v>Kvalifikace do tabulky:</v>
      </c>
      <c r="B215" s="396"/>
      <c r="C215" s="396"/>
      <c r="D215" s="396"/>
      <c r="E215" s="396"/>
      <c r="F215" s="396"/>
      <c r="G215" s="396"/>
      <c r="H215" s="396"/>
      <c r="I215" s="396"/>
    </row>
    <row r="216" spans="1:9" hidden="1" x14ac:dyDescent="0.25">
      <c r="A216" s="396"/>
      <c r="B216" s="396"/>
      <c r="C216" s="396"/>
      <c r="D216" s="396"/>
      <c r="E216" s="396"/>
      <c r="F216" s="396"/>
      <c r="G216" s="396"/>
      <c r="H216" s="396"/>
      <c r="I216" s="396"/>
    </row>
    <row r="217" spans="1:9" hidden="1" x14ac:dyDescent="0.25">
      <c r="A217" s="383" t="str">
        <f>CONCATENATE([1]List1!$A$84)</f>
        <v xml:space="preserve"> 5 : 0</v>
      </c>
      <c r="B217" s="367" t="str">
        <f>CONCATENATE([1]List1!$A$73)</f>
        <v>vítězství na lopatky</v>
      </c>
      <c r="C217" s="368"/>
      <c r="D217" s="369"/>
      <c r="E217" s="54"/>
      <c r="F217" s="383" t="str">
        <f>CONCATENATE([1]List1!$A$84)</f>
        <v xml:space="preserve"> 5 : 0</v>
      </c>
      <c r="G217" s="415" t="str">
        <f>CONCATENATE([1]List1!$A$79)</f>
        <v>vítězství pro nenastoupení soupeře</v>
      </c>
      <c r="H217" s="416"/>
      <c r="I217" s="417"/>
    </row>
    <row r="218" spans="1:9" hidden="1" x14ac:dyDescent="0.25">
      <c r="A218" s="383"/>
      <c r="B218" s="370"/>
      <c r="C218" s="371"/>
      <c r="D218" s="372"/>
      <c r="E218" s="54"/>
      <c r="F218" s="383"/>
      <c r="G218" s="418"/>
      <c r="H218" s="419"/>
      <c r="I218" s="420"/>
    </row>
    <row r="219" spans="1:9" ht="12.75" hidden="1" customHeight="1" x14ac:dyDescent="0.25">
      <c r="A219" s="383" t="str">
        <f>CONCATENATE([1]List1!$A$85)</f>
        <v xml:space="preserve"> 4 : 0 </v>
      </c>
      <c r="B219" s="384" t="str">
        <f>CONCATENATE([1]List1!$A$74)</f>
        <v>technická převaha ve dvou kolech, poražený nemá technické body</v>
      </c>
      <c r="C219" s="384"/>
      <c r="D219" s="384"/>
      <c r="E219" s="54"/>
      <c r="F219" s="366" t="str">
        <f>[1]List1!$C$85</f>
        <v xml:space="preserve"> 5 : 0 </v>
      </c>
      <c r="G219" s="385" t="str">
        <f>CONCATENATE([1]List1!$A$80)</f>
        <v>diskvalifikace pro 3 "O"</v>
      </c>
      <c r="H219" s="385"/>
      <c r="I219" s="385"/>
    </row>
    <row r="220" spans="1:9" ht="12.75" hidden="1" customHeight="1" x14ac:dyDescent="0.25">
      <c r="A220" s="383"/>
      <c r="B220" s="384"/>
      <c r="C220" s="384"/>
      <c r="D220" s="384"/>
      <c r="E220" s="54"/>
      <c r="F220" s="383"/>
      <c r="G220" s="385"/>
      <c r="H220" s="385"/>
      <c r="I220" s="385"/>
    </row>
    <row r="221" spans="1:9" ht="12.75" hidden="1" customHeight="1" x14ac:dyDescent="0.25">
      <c r="A221" s="383" t="str">
        <f>CONCATENATE([1]List1!$A$86)</f>
        <v xml:space="preserve"> 4 : 1 </v>
      </c>
      <c r="B221" s="384" t="str">
        <f>CONCATENATE([1]List1!$A$75)</f>
        <v>technická převaha ve dvou kolech, poražený má technické body</v>
      </c>
      <c r="C221" s="384"/>
      <c r="D221" s="384"/>
      <c r="E221" s="54"/>
      <c r="F221" s="383" t="str">
        <f>CONCATENATE([1]List1!$A$84)</f>
        <v xml:space="preserve"> 5 : 0</v>
      </c>
      <c r="G221" s="385" t="str">
        <f>CONCATENATE([1]List1!$A$81)</f>
        <v>diskvalifikace z celé soutěže</v>
      </c>
      <c r="H221" s="385"/>
      <c r="I221" s="385"/>
    </row>
    <row r="222" spans="1:9" ht="12.75" hidden="1" customHeight="1" x14ac:dyDescent="0.25">
      <c r="A222" s="383"/>
      <c r="B222" s="384"/>
      <c r="C222" s="384"/>
      <c r="D222" s="384"/>
      <c r="E222" s="54"/>
      <c r="F222" s="383"/>
      <c r="G222" s="385"/>
      <c r="H222" s="385"/>
      <c r="I222" s="385"/>
    </row>
    <row r="223" spans="1:9" ht="12.75" hidden="1" customHeight="1" x14ac:dyDescent="0.25">
      <c r="A223" s="383" t="str">
        <f>CONCATENATE([1]List1!$A$87)</f>
        <v xml:space="preserve"> 3 : 0 </v>
      </c>
      <c r="B223" s="384" t="str">
        <f>CONCATENATE([1]List1!$A$76)</f>
        <v>vítězství na body, poražený nemá technické body</v>
      </c>
      <c r="C223" s="384"/>
      <c r="D223" s="384"/>
      <c r="E223" s="54"/>
      <c r="F223" s="383" t="str">
        <f>CONCATENATE([1]List1!$A$89)</f>
        <v xml:space="preserve"> 0 : 0 </v>
      </c>
      <c r="G223" s="385" t="str">
        <f>CONCATENATE([1]List1!$A$82)</f>
        <v>oba soupeři jsou diskvalifikováni v utkání</v>
      </c>
      <c r="H223" s="385"/>
      <c r="I223" s="385"/>
    </row>
    <row r="224" spans="1:9" ht="12.75" hidden="1" customHeight="1" x14ac:dyDescent="0.25">
      <c r="A224" s="383"/>
      <c r="B224" s="384"/>
      <c r="C224" s="384"/>
      <c r="D224" s="384"/>
      <c r="E224" s="54"/>
      <c r="F224" s="383"/>
      <c r="G224" s="385"/>
      <c r="H224" s="385"/>
      <c r="I224" s="385"/>
    </row>
    <row r="225" spans="1:9" ht="12.75" hidden="1" customHeight="1" x14ac:dyDescent="0.25">
      <c r="A225" s="383" t="str">
        <f>CONCATENATE([1]List1!$A$88)</f>
        <v xml:space="preserve"> 3 : 1 </v>
      </c>
      <c r="B225" s="384" t="str">
        <f>CONCATENATE([1]List1!$A$77)</f>
        <v>vítězství na body, poražený má technické body</v>
      </c>
      <c r="C225" s="384"/>
      <c r="D225" s="384"/>
      <c r="E225" s="54"/>
      <c r="F225" s="383" t="str">
        <f>CONCATENATE([1]List1!$A$89)</f>
        <v xml:space="preserve"> 0 : 0 </v>
      </c>
      <c r="G225" s="385" t="str">
        <f>CONCATENATE([1]List1!$A$83)</f>
        <v>oba soupeři jsou diskvalifikováni v celé soutěži</v>
      </c>
      <c r="H225" s="385"/>
      <c r="I225" s="385"/>
    </row>
    <row r="226" spans="1:9" ht="12.75" hidden="1" customHeight="1" x14ac:dyDescent="0.25">
      <c r="A226" s="383"/>
      <c r="B226" s="384"/>
      <c r="C226" s="384"/>
      <c r="D226" s="384"/>
      <c r="E226" s="54"/>
      <c r="F226" s="383"/>
      <c r="G226" s="385"/>
      <c r="H226" s="385"/>
      <c r="I226" s="385"/>
    </row>
    <row r="227" spans="1:9" hidden="1" x14ac:dyDescent="0.25">
      <c r="A227" s="383" t="str">
        <f>CONCATENATE([1]List1!$A$84)</f>
        <v xml:space="preserve"> 5 : 0</v>
      </c>
      <c r="B227" s="367" t="str">
        <f>CONCATENATE([1]List1!$A$78)</f>
        <v>vítězství pro zranění soupeře</v>
      </c>
      <c r="C227" s="368"/>
      <c r="D227" s="369"/>
      <c r="E227" s="54"/>
      <c r="F227" s="338" t="str">
        <f>CONCATENATE([1]List1!$A$90)</f>
        <v>Podpis:</v>
      </c>
      <c r="G227" s="339"/>
      <c r="H227" s="339"/>
      <c r="I227" s="340"/>
    </row>
    <row r="228" spans="1:9" hidden="1" x14ac:dyDescent="0.25">
      <c r="A228" s="383"/>
      <c r="B228" s="370"/>
      <c r="C228" s="371"/>
      <c r="D228" s="372"/>
      <c r="E228" s="54"/>
      <c r="F228" s="341"/>
      <c r="G228" s="342"/>
      <c r="H228" s="342"/>
      <c r="I228" s="343"/>
    </row>
    <row r="229" spans="1:9" hidden="1" x14ac:dyDescent="0.25">
      <c r="A229" s="293" t="str">
        <f>CONCATENATE([1]List1!$A$54)</f>
        <v>Bodovací lístek SZČR</v>
      </c>
      <c r="B229" s="293"/>
      <c r="C229" s="293"/>
      <c r="D229" s="293"/>
      <c r="E229" s="293"/>
      <c r="F229" s="293"/>
      <c r="G229" s="293"/>
      <c r="H229" s="293"/>
      <c r="I229" s="293"/>
    </row>
    <row r="230" spans="1:9" hidden="1" x14ac:dyDescent="0.25">
      <c r="A230" s="293"/>
      <c r="B230" s="293"/>
      <c r="C230" s="293"/>
      <c r="D230" s="293"/>
      <c r="E230" s="293"/>
      <c r="F230" s="293"/>
      <c r="G230" s="293"/>
      <c r="H230" s="293"/>
      <c r="I230" s="293"/>
    </row>
    <row r="231" spans="1:9" ht="23.4" hidden="1" thickBot="1" x14ac:dyDescent="0.3">
      <c r="A231" s="53"/>
      <c r="B231" s="53"/>
      <c r="C231" s="53"/>
      <c r="D231" s="49"/>
      <c r="E231" s="53"/>
      <c r="F231" s="49"/>
      <c r="G231" s="49"/>
      <c r="H231" s="49"/>
      <c r="I231" s="49"/>
    </row>
    <row r="232" spans="1:9" ht="13.8" hidden="1" thickTop="1" x14ac:dyDescent="0.25">
      <c r="A232" s="350" t="str">
        <f>CONCATENATE([1]List1!$A$56)</f>
        <v>Bodový rozhodčí:</v>
      </c>
      <c r="B232" s="351"/>
      <c r="C232" s="354"/>
      <c r="D232" s="355"/>
      <c r="E232" s="356"/>
      <c r="F232" s="44"/>
      <c r="G232" s="44"/>
      <c r="H232" s="44"/>
      <c r="I232" s="44"/>
    </row>
    <row r="233" spans="1:9" hidden="1" x14ac:dyDescent="0.25">
      <c r="A233" s="352"/>
      <c r="B233" s="353"/>
      <c r="C233" s="357"/>
      <c r="D233" s="358"/>
      <c r="E233" s="359"/>
      <c r="F233" s="44"/>
      <c r="G233" s="44"/>
      <c r="H233" s="44"/>
      <c r="I233" s="44"/>
    </row>
    <row r="234" spans="1:9" hidden="1" x14ac:dyDescent="0.25">
      <c r="A234" s="360" t="str">
        <f>CONCATENATE([1]List1!$A$57)</f>
        <v>Rozhodčí na žíněnce:</v>
      </c>
      <c r="B234" s="361"/>
      <c r="C234" s="362"/>
      <c r="D234" s="330"/>
      <c r="E234" s="331"/>
      <c r="F234" s="44"/>
      <c r="G234" s="44"/>
      <c r="H234" s="44"/>
      <c r="I234" s="44"/>
    </row>
    <row r="235" spans="1:9" hidden="1" x14ac:dyDescent="0.25">
      <c r="A235" s="352"/>
      <c r="B235" s="353"/>
      <c r="C235" s="357"/>
      <c r="D235" s="358"/>
      <c r="E235" s="359"/>
      <c r="F235" s="44"/>
      <c r="G235" s="44"/>
      <c r="H235" s="44"/>
      <c r="I235" s="44"/>
    </row>
    <row r="236" spans="1:9" hidden="1" x14ac:dyDescent="0.25">
      <c r="A236" s="360" t="str">
        <f>CONCATENATE([1]List1!$A$58)</f>
        <v>Předseda žíněnky</v>
      </c>
      <c r="B236" s="361"/>
      <c r="C236" s="362"/>
      <c r="D236" s="330"/>
      <c r="E236" s="331"/>
      <c r="F236" s="44"/>
      <c r="G236" s="44"/>
      <c r="H236" s="44"/>
      <c r="I236" s="44"/>
    </row>
    <row r="237" spans="1:9" ht="13.8" hidden="1" thickBot="1" x14ac:dyDescent="0.3">
      <c r="A237" s="363"/>
      <c r="B237" s="364"/>
      <c r="C237" s="365"/>
      <c r="D237" s="336"/>
      <c r="E237" s="337"/>
      <c r="F237" s="44"/>
      <c r="G237" s="44"/>
      <c r="H237" s="44"/>
      <c r="I237" s="44"/>
    </row>
    <row r="238" spans="1:9" ht="14.4" hidden="1" thickTop="1" thickBot="1" x14ac:dyDescent="0.3">
      <c r="A238" s="54"/>
      <c r="B238" s="54"/>
      <c r="C238" s="54"/>
      <c r="D238" s="44"/>
      <c r="E238" s="54"/>
      <c r="F238" s="44"/>
      <c r="G238" s="44"/>
      <c r="H238" s="44"/>
      <c r="I238" s="44"/>
    </row>
    <row r="239" spans="1:9" ht="27" hidden="1" thickTop="1" x14ac:dyDescent="0.25">
      <c r="A239" s="302" t="str">
        <f>CONCATENATE([1]List1!$A$40)</f>
        <v>soutěž</v>
      </c>
      <c r="B239" s="303"/>
      <c r="C239" s="55" t="str">
        <f>CONCATENATE([1]List1!$A$41)</f>
        <v>datum</v>
      </c>
      <c r="D239" s="50" t="str">
        <f>CONCATENATE([1]List1!$A$42)</f>
        <v>č. utkání</v>
      </c>
      <c r="E239" s="55" t="str">
        <f>CONCATENATE([1]List1!$A$43)</f>
        <v>hmotnost</v>
      </c>
      <c r="F239" s="50" t="str">
        <f>CONCATENATE([1]List1!$A$44)</f>
        <v>styl</v>
      </c>
      <c r="G239" s="50" t="str">
        <f>CONCATENATE([1]List1!$A$45)</f>
        <v>kolo</v>
      </c>
      <c r="H239" s="51" t="str">
        <f>CONCATENATE([1]List1!$A$46)</f>
        <v>finále</v>
      </c>
      <c r="I239" s="52" t="str">
        <f>CONCATENATE([1]List1!$A$47)</f>
        <v>žíněnka</v>
      </c>
    </row>
    <row r="240" spans="1:9" hidden="1" x14ac:dyDescent="0.25">
      <c r="A240" s="304" t="str">
        <f>CONCATENATE('Hlasatel '!A240)</f>
        <v>Brněnský dráček</v>
      </c>
      <c r="B240" s="305"/>
      <c r="C240" s="308" t="str">
        <f>CONCATENATE('Hlasatel '!C240)</f>
        <v xml:space="preserve"> 31.10.2020 </v>
      </c>
      <c r="D240" s="310">
        <f>ABS('Hlasatel '!D240)</f>
        <v>2073</v>
      </c>
      <c r="E240" s="308" t="str">
        <f>CONCATENATE('Hlasatel '!E240)</f>
        <v>C28</v>
      </c>
      <c r="F240" s="310" t="str">
        <f>CONCATENATE('Hlasatel '!F240)</f>
        <v>zadej styl</v>
      </c>
      <c r="G240" s="310" t="str">
        <f>CONCATENATE('Hlasatel '!G240)</f>
        <v>3</v>
      </c>
      <c r="H240" s="300" t="str">
        <f>CONCATENATE('Hlasatel '!H240)</f>
        <v/>
      </c>
      <c r="I240" s="318" t="str">
        <f>CONCATENATE('Hlasatel '!I240)</f>
        <v>2</v>
      </c>
    </row>
    <row r="241" spans="1:9" ht="13.8" hidden="1" thickBot="1" x14ac:dyDescent="0.3">
      <c r="A241" s="306"/>
      <c r="B241" s="307"/>
      <c r="C241" s="309"/>
      <c r="D241" s="311"/>
      <c r="E241" s="309"/>
      <c r="F241" s="311"/>
      <c r="G241" s="311"/>
      <c r="H241" s="301"/>
      <c r="I241" s="319"/>
    </row>
    <row r="242" spans="1:9" ht="14.4" hidden="1" thickTop="1" thickBot="1" x14ac:dyDescent="0.3">
      <c r="A242" s="54"/>
      <c r="B242" s="54"/>
      <c r="C242" s="54"/>
      <c r="D242" s="44"/>
      <c r="E242" s="54"/>
      <c r="F242" s="44"/>
      <c r="G242" s="44"/>
      <c r="H242" s="44"/>
      <c r="I242" s="44"/>
    </row>
    <row r="243" spans="1:9" ht="13.8" hidden="1" thickTop="1" x14ac:dyDescent="0.25">
      <c r="A243" s="274" t="str">
        <f>CONCATENATE([1]List1!$A$48)</f>
        <v>červený</v>
      </c>
      <c r="B243" s="275"/>
      <c r="C243" s="275"/>
      <c r="D243" s="276"/>
      <c r="E243" s="277"/>
      <c r="F243" s="278" t="str">
        <f>CONCATENATE([1]List1!$A$49)</f>
        <v>modrý</v>
      </c>
      <c r="G243" s="279"/>
      <c r="H243" s="279"/>
      <c r="I243" s="280"/>
    </row>
    <row r="244" spans="1:9" hidden="1" x14ac:dyDescent="0.25">
      <c r="A244" s="281" t="str">
        <f>CONCATENATE([1]List1!$A$50)</f>
        <v>jméno</v>
      </c>
      <c r="B244" s="282"/>
      <c r="C244" s="85" t="str">
        <f>CONCATENATE([1]List1!$A$51)</f>
        <v>oddíl</v>
      </c>
      <c r="D244" s="63" t="str">
        <f>CONCATENATE([1]List1!$A$52)</f>
        <v>los</v>
      </c>
      <c r="E244" s="277"/>
      <c r="F244" s="283" t="str">
        <f>CONCATENATE([1]List1!$A$50)</f>
        <v>jméno</v>
      </c>
      <c r="G244" s="284"/>
      <c r="H244" s="62" t="str">
        <f>CONCATENATE([1]List1!$A$51)</f>
        <v>oddíl</v>
      </c>
      <c r="I244" s="63" t="str">
        <f>CONCATENATE([1]List1!$A$52)</f>
        <v>los</v>
      </c>
    </row>
    <row r="245" spans="1:9" hidden="1" x14ac:dyDescent="0.25">
      <c r="A245" s="312" t="str">
        <f>CONCATENATE('Hlasatel '!A245)</f>
        <v/>
      </c>
      <c r="B245" s="313"/>
      <c r="C245" s="316" t="str">
        <f>CONCATENATE('Hlasatel '!C245)</f>
        <v/>
      </c>
      <c r="D245" s="294" t="str">
        <f>CONCATENATE('Hlasatel '!D245)</f>
        <v/>
      </c>
      <c r="E245" s="277"/>
      <c r="F245" s="312" t="str">
        <f>CONCATENATE('Hlasatel '!F245)</f>
        <v/>
      </c>
      <c r="G245" s="313"/>
      <c r="H245" s="316" t="str">
        <f>CONCATENATE('Hlasatel '!H245)</f>
        <v/>
      </c>
      <c r="I245" s="294" t="str">
        <f>CONCATENATE('Hlasatel '!I245)</f>
        <v/>
      </c>
    </row>
    <row r="246" spans="1:9" ht="13.8" hidden="1" thickBot="1" x14ac:dyDescent="0.3">
      <c r="A246" s="314"/>
      <c r="B246" s="315"/>
      <c r="C246" s="317"/>
      <c r="D246" s="295"/>
      <c r="E246" s="277"/>
      <c r="F246" s="314"/>
      <c r="G246" s="315"/>
      <c r="H246" s="317"/>
      <c r="I246" s="295"/>
    </row>
    <row r="247" spans="1:9" ht="14.4" hidden="1" thickTop="1" thickBot="1" x14ac:dyDescent="0.3">
      <c r="A247" s="87"/>
      <c r="B247" s="87"/>
      <c r="C247" s="87"/>
      <c r="D247" s="70"/>
      <c r="E247" s="61"/>
      <c r="F247" s="70"/>
      <c r="G247" s="70"/>
      <c r="H247" s="70"/>
      <c r="I247" s="70"/>
    </row>
    <row r="248" spans="1:9" ht="13.8" hidden="1" thickTop="1" x14ac:dyDescent="0.25">
      <c r="A248" s="84" t="str">
        <f>CONCATENATE([1]List1!$A$59)</f>
        <v>součet</v>
      </c>
      <c r="B248" s="279" t="str">
        <f>$B$20</f>
        <v>2 minuty</v>
      </c>
      <c r="C248" s="279"/>
      <c r="D248" s="91">
        <f>$D$20</f>
        <v>0</v>
      </c>
      <c r="E248" s="60" t="str">
        <f>CONCATENATE([1]List1!$A$60)</f>
        <v>body</v>
      </c>
      <c r="F248" s="279" t="str">
        <f>$F$20</f>
        <v>2 minuty</v>
      </c>
      <c r="G248" s="279"/>
      <c r="H248" s="91">
        <f>$H$20</f>
        <v>0</v>
      </c>
      <c r="I248" s="71" t="str">
        <f>CONCATENATE([1]List1!$A$59)</f>
        <v>součet</v>
      </c>
    </row>
    <row r="249" spans="1:9" hidden="1" x14ac:dyDescent="0.25">
      <c r="A249" s="379"/>
      <c r="B249" s="347"/>
      <c r="C249" s="347"/>
      <c r="D249" s="344"/>
      <c r="E249" s="382" t="str">
        <f>CONCATENATE([1]List1!$A$62)</f>
        <v>1</v>
      </c>
      <c r="F249" s="347"/>
      <c r="G249" s="347"/>
      <c r="H249" s="344"/>
      <c r="I249" s="321"/>
    </row>
    <row r="250" spans="1:9" hidden="1" x14ac:dyDescent="0.25">
      <c r="A250" s="380"/>
      <c r="B250" s="348"/>
      <c r="C250" s="348"/>
      <c r="D250" s="345"/>
      <c r="E250" s="382"/>
      <c r="F250" s="348"/>
      <c r="G250" s="348"/>
      <c r="H250" s="345"/>
      <c r="I250" s="321"/>
    </row>
    <row r="251" spans="1:9" hidden="1" x14ac:dyDescent="0.25">
      <c r="A251" s="381"/>
      <c r="B251" s="349"/>
      <c r="C251" s="349"/>
      <c r="D251" s="346"/>
      <c r="E251" s="382"/>
      <c r="F251" s="349"/>
      <c r="G251" s="349"/>
      <c r="H251" s="346"/>
      <c r="I251" s="321"/>
    </row>
    <row r="252" spans="1:9" hidden="1" x14ac:dyDescent="0.25">
      <c r="A252" s="283" t="str">
        <f>CONCATENATE([1]List1!$A$65)</f>
        <v>přestávka 30 sekund</v>
      </c>
      <c r="B252" s="284"/>
      <c r="C252" s="284"/>
      <c r="D252" s="321"/>
      <c r="E252" s="68"/>
      <c r="F252" s="283" t="str">
        <f>CONCATENATE([1]List1!$A$65)</f>
        <v>přestávka 30 sekund</v>
      </c>
      <c r="G252" s="284"/>
      <c r="H252" s="284"/>
      <c r="I252" s="321"/>
    </row>
    <row r="253" spans="1:9" hidden="1" x14ac:dyDescent="0.25">
      <c r="A253" s="379"/>
      <c r="B253" s="347"/>
      <c r="C253" s="347"/>
      <c r="D253" s="344"/>
      <c r="E253" s="382" t="str">
        <f>CONCATENATE([1]List1!$A$63)</f>
        <v>2</v>
      </c>
      <c r="F253" s="347"/>
      <c r="G253" s="347"/>
      <c r="H253" s="344"/>
      <c r="I253" s="321"/>
    </row>
    <row r="254" spans="1:9" hidden="1" x14ac:dyDescent="0.25">
      <c r="A254" s="380"/>
      <c r="B254" s="348"/>
      <c r="C254" s="348"/>
      <c r="D254" s="345"/>
      <c r="E254" s="382"/>
      <c r="F254" s="348"/>
      <c r="G254" s="348"/>
      <c r="H254" s="345"/>
      <c r="I254" s="321"/>
    </row>
    <row r="255" spans="1:9" hidden="1" x14ac:dyDescent="0.25">
      <c r="A255" s="381"/>
      <c r="B255" s="349"/>
      <c r="C255" s="349"/>
      <c r="D255" s="346"/>
      <c r="E255" s="382"/>
      <c r="F255" s="349"/>
      <c r="G255" s="349"/>
      <c r="H255" s="346"/>
      <c r="I255" s="321"/>
    </row>
    <row r="256" spans="1:9" hidden="1" x14ac:dyDescent="0.25">
      <c r="A256" s="283" t="str">
        <f>CONCATENATE([1]List1!$A$65)</f>
        <v>přestávka 30 sekund</v>
      </c>
      <c r="B256" s="284"/>
      <c r="C256" s="284"/>
      <c r="D256" s="321"/>
      <c r="E256" s="68"/>
      <c r="F256" s="283" t="str">
        <f>CONCATENATE([1]List1!$A$65)</f>
        <v>přestávka 30 sekund</v>
      </c>
      <c r="G256" s="284"/>
      <c r="H256" s="284"/>
      <c r="I256" s="321"/>
    </row>
    <row r="257" spans="1:9" hidden="1" x14ac:dyDescent="0.25">
      <c r="A257" s="379"/>
      <c r="B257" s="347"/>
      <c r="C257" s="347"/>
      <c r="D257" s="344"/>
      <c r="E257" s="382" t="str">
        <f>CONCATENATE([1]List1!$A$64)</f>
        <v>3</v>
      </c>
      <c r="F257" s="347"/>
      <c r="G257" s="347"/>
      <c r="H257" s="344"/>
      <c r="I257" s="321"/>
    </row>
    <row r="258" spans="1:9" hidden="1" x14ac:dyDescent="0.25">
      <c r="A258" s="380"/>
      <c r="B258" s="348"/>
      <c r="C258" s="348"/>
      <c r="D258" s="345"/>
      <c r="E258" s="382"/>
      <c r="F258" s="348"/>
      <c r="G258" s="348"/>
      <c r="H258" s="345"/>
      <c r="I258" s="321"/>
    </row>
    <row r="259" spans="1:9" ht="13.8" hidden="1" thickBot="1" x14ac:dyDescent="0.3">
      <c r="A259" s="397"/>
      <c r="B259" s="349"/>
      <c r="C259" s="349"/>
      <c r="D259" s="346"/>
      <c r="E259" s="382"/>
      <c r="F259" s="349"/>
      <c r="G259" s="349"/>
      <c r="H259" s="346"/>
      <c r="I259" s="402"/>
    </row>
    <row r="260" spans="1:9" ht="14.4" hidden="1" thickTop="1" thickBot="1" x14ac:dyDescent="0.3">
      <c r="A260" s="54"/>
      <c r="B260" s="54"/>
      <c r="C260" s="54"/>
      <c r="D260" s="44"/>
      <c r="E260" s="54"/>
      <c r="F260" s="44"/>
      <c r="G260" s="44"/>
      <c r="H260" s="44"/>
      <c r="I260" s="44"/>
    </row>
    <row r="261" spans="1:9" hidden="1" x14ac:dyDescent="0.25">
      <c r="A261" s="403"/>
      <c r="B261" s="406" t="str">
        <f>CONCATENATE([1]List1!$A$66)</f>
        <v>součet technických bodů červený ve všech kolech</v>
      </c>
      <c r="C261" s="407"/>
      <c r="D261" s="44"/>
      <c r="E261" s="54"/>
      <c r="F261" s="44"/>
      <c r="G261" s="408" t="str">
        <f>CONCATENATE([1]List1!$A$67)</f>
        <v>součet technických bodů modrý ve všech kolech</v>
      </c>
      <c r="H261" s="409"/>
      <c r="I261" s="410"/>
    </row>
    <row r="262" spans="1:9" hidden="1" x14ac:dyDescent="0.25">
      <c r="A262" s="404"/>
      <c r="B262" s="406"/>
      <c r="C262" s="407"/>
      <c r="D262" s="44"/>
      <c r="E262" s="54"/>
      <c r="F262" s="44"/>
      <c r="G262" s="408"/>
      <c r="H262" s="409"/>
      <c r="I262" s="411"/>
    </row>
    <row r="263" spans="1:9" ht="13.8" hidden="1" thickBot="1" x14ac:dyDescent="0.3">
      <c r="A263" s="405"/>
      <c r="B263" s="406"/>
      <c r="C263" s="407"/>
      <c r="D263" s="44"/>
      <c r="E263" s="54"/>
      <c r="F263" s="44"/>
      <c r="G263" s="408"/>
      <c r="H263" s="409"/>
      <c r="I263" s="412"/>
    </row>
    <row r="264" spans="1:9" hidden="1" x14ac:dyDescent="0.25">
      <c r="A264" s="54"/>
      <c r="B264" s="392" t="str">
        <f>CONCATENATE([1]List1!$A$68)</f>
        <v>kvalifikační body červený</v>
      </c>
      <c r="C264" s="392"/>
      <c r="D264" s="333"/>
      <c r="E264" s="54"/>
      <c r="F264" s="333"/>
      <c r="G264" s="393" t="str">
        <f>CONCATENATE([1]List1!$A$69)</f>
        <v>kvalifikační body modrý</v>
      </c>
      <c r="H264" s="393"/>
      <c r="I264" s="44"/>
    </row>
    <row r="265" spans="1:9" hidden="1" x14ac:dyDescent="0.25">
      <c r="A265" s="54"/>
      <c r="B265" s="392"/>
      <c r="C265" s="392"/>
      <c r="D265" s="333"/>
      <c r="E265" s="54"/>
      <c r="F265" s="333"/>
      <c r="G265" s="393"/>
      <c r="H265" s="393"/>
      <c r="I265" s="44"/>
    </row>
    <row r="266" spans="1:9" hidden="1" x14ac:dyDescent="0.25">
      <c r="A266" s="54"/>
      <c r="B266" s="392"/>
      <c r="C266" s="392"/>
      <c r="D266" s="333"/>
      <c r="E266" s="54"/>
      <c r="F266" s="333"/>
      <c r="G266" s="393"/>
      <c r="H266" s="393"/>
      <c r="I266" s="44"/>
    </row>
    <row r="267" spans="1:9" ht="13.8" hidden="1" thickBot="1" x14ac:dyDescent="0.3">
      <c r="A267" s="54"/>
      <c r="B267" s="54"/>
      <c r="C267" s="54"/>
      <c r="D267" s="44"/>
      <c r="E267" s="54"/>
      <c r="F267" s="44"/>
      <c r="G267" s="44"/>
      <c r="H267" s="44"/>
      <c r="I267" s="44"/>
    </row>
    <row r="268" spans="1:9" ht="13.8" hidden="1" thickTop="1" x14ac:dyDescent="0.25">
      <c r="A268" s="88" t="str">
        <f>CONCATENATE([1]List1!$A$70)</f>
        <v>Vítěz:</v>
      </c>
      <c r="B268" s="69"/>
      <c r="C268" s="69"/>
      <c r="D268" s="42"/>
      <c r="E268" s="69"/>
      <c r="F268" s="42"/>
      <c r="G268" s="72"/>
      <c r="H268" s="394" t="str">
        <f>CONCATENATE([1]List1!$A$71)</f>
        <v>Skutečný čas:</v>
      </c>
      <c r="I268" s="395"/>
    </row>
    <row r="269" spans="1:9" hidden="1" x14ac:dyDescent="0.25">
      <c r="A269" s="89"/>
      <c r="B269" s="73"/>
      <c r="C269" s="73"/>
      <c r="D269" s="45"/>
      <c r="E269" s="73"/>
      <c r="F269" s="45"/>
      <c r="G269" s="74"/>
      <c r="H269" s="75"/>
      <c r="I269" s="76"/>
    </row>
    <row r="270" spans="1:9" ht="13.8" hidden="1" thickBot="1" x14ac:dyDescent="0.3">
      <c r="A270" s="90"/>
      <c r="B270" s="78"/>
      <c r="C270" s="78"/>
      <c r="D270" s="77"/>
      <c r="E270" s="78"/>
      <c r="F270" s="77"/>
      <c r="G270" s="79"/>
      <c r="H270" s="80"/>
      <c r="I270" s="81"/>
    </row>
    <row r="271" spans="1:9" ht="13.8" hidden="1" thickTop="1" x14ac:dyDescent="0.25">
      <c r="A271" s="69"/>
      <c r="B271" s="69"/>
      <c r="C271" s="69"/>
      <c r="D271" s="42"/>
      <c r="E271" s="69"/>
      <c r="F271" s="42"/>
      <c r="G271" s="42"/>
      <c r="H271" s="42"/>
      <c r="I271" s="42"/>
    </row>
    <row r="272" spans="1:9" hidden="1" x14ac:dyDescent="0.25">
      <c r="A272" s="396" t="str">
        <f>CONCATENATE([1]List1!$A$72)</f>
        <v>Kvalifikace do tabulky:</v>
      </c>
      <c r="B272" s="396"/>
      <c r="C272" s="396"/>
      <c r="D272" s="396"/>
      <c r="E272" s="396"/>
      <c r="F272" s="396"/>
      <c r="G272" s="396"/>
      <c r="H272" s="396"/>
      <c r="I272" s="396"/>
    </row>
    <row r="273" spans="1:9" hidden="1" x14ac:dyDescent="0.25">
      <c r="A273" s="396"/>
      <c r="B273" s="396"/>
      <c r="C273" s="396"/>
      <c r="D273" s="396"/>
      <c r="E273" s="396"/>
      <c r="F273" s="396"/>
      <c r="G273" s="396"/>
      <c r="H273" s="396"/>
      <c r="I273" s="396"/>
    </row>
    <row r="274" spans="1:9" hidden="1" x14ac:dyDescent="0.25">
      <c r="A274" s="383" t="str">
        <f>CONCATENATE([1]List1!$A$84)</f>
        <v xml:space="preserve"> 5 : 0</v>
      </c>
      <c r="B274" s="367" t="str">
        <f>CONCATENATE([1]List1!$A$73)</f>
        <v>vítězství na lopatky</v>
      </c>
      <c r="C274" s="368"/>
      <c r="D274" s="369"/>
      <c r="E274" s="54"/>
      <c r="F274" s="383" t="str">
        <f>CONCATENATE([1]List1!$A$84)</f>
        <v xml:space="preserve"> 5 : 0</v>
      </c>
      <c r="G274" s="415" t="str">
        <f>CONCATENATE([1]List1!$A$79)</f>
        <v>vítězství pro nenastoupení soupeře</v>
      </c>
      <c r="H274" s="416"/>
      <c r="I274" s="417"/>
    </row>
    <row r="275" spans="1:9" hidden="1" x14ac:dyDescent="0.25">
      <c r="A275" s="383"/>
      <c r="B275" s="370"/>
      <c r="C275" s="371"/>
      <c r="D275" s="372"/>
      <c r="E275" s="54"/>
      <c r="F275" s="383"/>
      <c r="G275" s="418"/>
      <c r="H275" s="419"/>
      <c r="I275" s="420"/>
    </row>
    <row r="276" spans="1:9" ht="12.75" hidden="1" customHeight="1" x14ac:dyDescent="0.25">
      <c r="A276" s="383" t="str">
        <f>CONCATENATE([1]List1!$A$85)</f>
        <v xml:space="preserve"> 4 : 0 </v>
      </c>
      <c r="B276" s="384" t="str">
        <f>CONCATENATE([1]List1!$A$74)</f>
        <v>technická převaha ve dvou kolech, poražený nemá technické body</v>
      </c>
      <c r="C276" s="384"/>
      <c r="D276" s="384"/>
      <c r="E276" s="54"/>
      <c r="F276" s="366" t="str">
        <f>[1]List1!$C$85</f>
        <v xml:space="preserve"> 5 : 0 </v>
      </c>
      <c r="G276" s="385" t="str">
        <f>CONCATENATE([1]List1!$A$80)</f>
        <v>diskvalifikace pro 3 "O"</v>
      </c>
      <c r="H276" s="385"/>
      <c r="I276" s="385"/>
    </row>
    <row r="277" spans="1:9" ht="12.75" hidden="1" customHeight="1" x14ac:dyDescent="0.25">
      <c r="A277" s="383"/>
      <c r="B277" s="384"/>
      <c r="C277" s="384"/>
      <c r="D277" s="384"/>
      <c r="E277" s="54"/>
      <c r="F277" s="383"/>
      <c r="G277" s="385"/>
      <c r="H277" s="385"/>
      <c r="I277" s="385"/>
    </row>
    <row r="278" spans="1:9" ht="12.75" hidden="1" customHeight="1" x14ac:dyDescent="0.25">
      <c r="A278" s="383" t="str">
        <f>CONCATENATE([1]List1!$A$86)</f>
        <v xml:space="preserve"> 4 : 1 </v>
      </c>
      <c r="B278" s="384" t="str">
        <f>CONCATENATE([1]List1!$A$75)</f>
        <v>technická převaha ve dvou kolech, poražený má technické body</v>
      </c>
      <c r="C278" s="384"/>
      <c r="D278" s="384"/>
      <c r="E278" s="54"/>
      <c r="F278" s="383" t="str">
        <f>CONCATENATE([1]List1!$A$84)</f>
        <v xml:space="preserve"> 5 : 0</v>
      </c>
      <c r="G278" s="385" t="str">
        <f>CONCATENATE([1]List1!$A$81)</f>
        <v>diskvalifikace z celé soutěže</v>
      </c>
      <c r="H278" s="385"/>
      <c r="I278" s="385"/>
    </row>
    <row r="279" spans="1:9" ht="12.75" hidden="1" customHeight="1" x14ac:dyDescent="0.25">
      <c r="A279" s="383"/>
      <c r="B279" s="384"/>
      <c r="C279" s="384"/>
      <c r="D279" s="384"/>
      <c r="E279" s="54"/>
      <c r="F279" s="383"/>
      <c r="G279" s="385"/>
      <c r="H279" s="385"/>
      <c r="I279" s="385"/>
    </row>
    <row r="280" spans="1:9" ht="12.75" hidden="1" customHeight="1" x14ac:dyDescent="0.25">
      <c r="A280" s="383" t="str">
        <f>CONCATENATE([1]List1!$A$87)</f>
        <v xml:space="preserve"> 3 : 0 </v>
      </c>
      <c r="B280" s="384" t="str">
        <f>CONCATENATE([1]List1!$A$76)</f>
        <v>vítězství na body, poražený nemá technické body</v>
      </c>
      <c r="C280" s="384"/>
      <c r="D280" s="384"/>
      <c r="E280" s="54"/>
      <c r="F280" s="383" t="str">
        <f>CONCATENATE([1]List1!$A$89)</f>
        <v xml:space="preserve"> 0 : 0 </v>
      </c>
      <c r="G280" s="385" t="str">
        <f>CONCATENATE([1]List1!$A$82)</f>
        <v>oba soupeři jsou diskvalifikováni v utkání</v>
      </c>
      <c r="H280" s="385"/>
      <c r="I280" s="385"/>
    </row>
    <row r="281" spans="1:9" ht="12.75" hidden="1" customHeight="1" x14ac:dyDescent="0.25">
      <c r="A281" s="383"/>
      <c r="B281" s="384"/>
      <c r="C281" s="384"/>
      <c r="D281" s="384"/>
      <c r="E281" s="54"/>
      <c r="F281" s="383"/>
      <c r="G281" s="385"/>
      <c r="H281" s="385"/>
      <c r="I281" s="385"/>
    </row>
    <row r="282" spans="1:9" ht="12.75" hidden="1" customHeight="1" x14ac:dyDescent="0.25">
      <c r="A282" s="383" t="str">
        <f>CONCATENATE([1]List1!$A$88)</f>
        <v xml:space="preserve"> 3 : 1 </v>
      </c>
      <c r="B282" s="384" t="str">
        <f>CONCATENATE([1]List1!$A$77)</f>
        <v>vítězství na body, poražený má technické body</v>
      </c>
      <c r="C282" s="384"/>
      <c r="D282" s="384"/>
      <c r="E282" s="54"/>
      <c r="F282" s="383" t="str">
        <f>CONCATENATE([1]List1!$A$89)</f>
        <v xml:space="preserve"> 0 : 0 </v>
      </c>
      <c r="G282" s="385" t="str">
        <f>CONCATENATE([1]List1!$A$83)</f>
        <v>oba soupeři jsou diskvalifikováni v celé soutěži</v>
      </c>
      <c r="H282" s="385"/>
      <c r="I282" s="385"/>
    </row>
    <row r="283" spans="1:9" ht="12.75" hidden="1" customHeight="1" x14ac:dyDescent="0.25">
      <c r="A283" s="383"/>
      <c r="B283" s="384"/>
      <c r="C283" s="384"/>
      <c r="D283" s="384"/>
      <c r="E283" s="54"/>
      <c r="F283" s="383"/>
      <c r="G283" s="385"/>
      <c r="H283" s="385"/>
      <c r="I283" s="385"/>
    </row>
    <row r="284" spans="1:9" hidden="1" x14ac:dyDescent="0.25">
      <c r="A284" s="383" t="str">
        <f>CONCATENATE([1]List1!$A$84)</f>
        <v xml:space="preserve"> 5 : 0</v>
      </c>
      <c r="B284" s="367" t="str">
        <f>CONCATENATE([1]List1!$A$78)</f>
        <v>vítězství pro zranění soupeře</v>
      </c>
      <c r="C284" s="368"/>
      <c r="D284" s="369"/>
      <c r="E284" s="54"/>
      <c r="F284" s="338" t="str">
        <f>CONCATENATE([1]List1!$A$90)</f>
        <v>Podpis:</v>
      </c>
      <c r="G284" s="339"/>
      <c r="H284" s="339"/>
      <c r="I284" s="340"/>
    </row>
    <row r="285" spans="1:9" hidden="1" x14ac:dyDescent="0.25">
      <c r="A285" s="383"/>
      <c r="B285" s="370"/>
      <c r="C285" s="371"/>
      <c r="D285" s="372"/>
      <c r="E285" s="54"/>
      <c r="F285" s="341"/>
      <c r="G285" s="342"/>
      <c r="H285" s="342"/>
      <c r="I285" s="343"/>
    </row>
    <row r="286" spans="1:9" hidden="1" x14ac:dyDescent="0.25">
      <c r="A286" s="293" t="str">
        <f>CONCATENATE([1]List1!$A$54)</f>
        <v>Bodovací lístek SZČR</v>
      </c>
      <c r="B286" s="293"/>
      <c r="C286" s="293"/>
      <c r="D286" s="293"/>
      <c r="E286" s="293"/>
      <c r="F286" s="293"/>
      <c r="G286" s="293"/>
      <c r="H286" s="293"/>
      <c r="I286" s="293"/>
    </row>
    <row r="287" spans="1:9" hidden="1" x14ac:dyDescent="0.25">
      <c r="A287" s="293"/>
      <c r="B287" s="293"/>
      <c r="C287" s="293"/>
      <c r="D287" s="293"/>
      <c r="E287" s="293"/>
      <c r="F287" s="293"/>
      <c r="G287" s="293"/>
      <c r="H287" s="293"/>
      <c r="I287" s="293"/>
    </row>
    <row r="288" spans="1:9" ht="23.4" hidden="1" thickBot="1" x14ac:dyDescent="0.3">
      <c r="A288" s="53"/>
      <c r="B288" s="53"/>
      <c r="C288" s="53"/>
      <c r="D288" s="49"/>
      <c r="E288" s="53"/>
      <c r="F288" s="49"/>
      <c r="G288" s="49"/>
      <c r="H288" s="49"/>
      <c r="I288" s="49"/>
    </row>
    <row r="289" spans="1:9" ht="13.8" hidden="1" thickTop="1" x14ac:dyDescent="0.25">
      <c r="A289" s="350" t="str">
        <f>CONCATENATE([1]List1!$A$56)</f>
        <v>Bodový rozhodčí:</v>
      </c>
      <c r="B289" s="351"/>
      <c r="C289" s="354"/>
      <c r="D289" s="355"/>
      <c r="E289" s="356"/>
      <c r="F289" s="44"/>
      <c r="G289" s="44"/>
      <c r="H289" s="44"/>
      <c r="I289" s="44"/>
    </row>
    <row r="290" spans="1:9" hidden="1" x14ac:dyDescent="0.25">
      <c r="A290" s="352"/>
      <c r="B290" s="353"/>
      <c r="C290" s="357"/>
      <c r="D290" s="358"/>
      <c r="E290" s="359"/>
      <c r="F290" s="44"/>
      <c r="G290" s="44"/>
      <c r="H290" s="44"/>
      <c r="I290" s="44"/>
    </row>
    <row r="291" spans="1:9" hidden="1" x14ac:dyDescent="0.25">
      <c r="A291" s="360" t="str">
        <f>CONCATENATE([1]List1!$A$57)</f>
        <v>Rozhodčí na žíněnce:</v>
      </c>
      <c r="B291" s="361"/>
      <c r="C291" s="362"/>
      <c r="D291" s="330"/>
      <c r="E291" s="331"/>
      <c r="F291" s="44"/>
      <c r="G291" s="44"/>
      <c r="H291" s="44"/>
      <c r="I291" s="44"/>
    </row>
    <row r="292" spans="1:9" hidden="1" x14ac:dyDescent="0.25">
      <c r="A292" s="352"/>
      <c r="B292" s="353"/>
      <c r="C292" s="357"/>
      <c r="D292" s="358"/>
      <c r="E292" s="359"/>
      <c r="F292" s="44"/>
      <c r="G292" s="44"/>
      <c r="H292" s="44"/>
      <c r="I292" s="44"/>
    </row>
    <row r="293" spans="1:9" hidden="1" x14ac:dyDescent="0.25">
      <c r="A293" s="360" t="str">
        <f>CONCATENATE([1]List1!$A$58)</f>
        <v>Předseda žíněnky</v>
      </c>
      <c r="B293" s="361"/>
      <c r="C293" s="362"/>
      <c r="D293" s="330"/>
      <c r="E293" s="331"/>
      <c r="F293" s="44"/>
      <c r="G293" s="44"/>
      <c r="H293" s="44"/>
      <c r="I293" s="44"/>
    </row>
    <row r="294" spans="1:9" ht="13.8" hidden="1" thickBot="1" x14ac:dyDescent="0.3">
      <c r="A294" s="363"/>
      <c r="B294" s="364"/>
      <c r="C294" s="365"/>
      <c r="D294" s="336"/>
      <c r="E294" s="337"/>
      <c r="F294" s="44"/>
      <c r="G294" s="44"/>
      <c r="H294" s="44"/>
      <c r="I294" s="44"/>
    </row>
    <row r="295" spans="1:9" ht="14.4" hidden="1" thickTop="1" thickBot="1" x14ac:dyDescent="0.3">
      <c r="A295" s="54"/>
      <c r="B295" s="54"/>
      <c r="C295" s="54"/>
      <c r="D295" s="44"/>
      <c r="E295" s="54"/>
      <c r="F295" s="44"/>
      <c r="G295" s="44"/>
      <c r="H295" s="44"/>
      <c r="I295" s="44"/>
    </row>
    <row r="296" spans="1:9" ht="27" hidden="1" thickTop="1" x14ac:dyDescent="0.25">
      <c r="A296" s="302" t="str">
        <f>CONCATENATE([1]List1!$A$40)</f>
        <v>soutěž</v>
      </c>
      <c r="B296" s="303"/>
      <c r="C296" s="55" t="str">
        <f>CONCATENATE([1]List1!$A$41)</f>
        <v>datum</v>
      </c>
      <c r="D296" s="50" t="str">
        <f>CONCATENATE([1]List1!$A$42)</f>
        <v>č. utkání</v>
      </c>
      <c r="E296" s="55" t="str">
        <f>CONCATENATE([1]List1!$A$43)</f>
        <v>hmotnost</v>
      </c>
      <c r="F296" s="50" t="str">
        <f>CONCATENATE([1]List1!$A$44)</f>
        <v>styl</v>
      </c>
      <c r="G296" s="50" t="str">
        <f>CONCATENATE([1]List1!$A$45)</f>
        <v>kolo</v>
      </c>
      <c r="H296" s="51" t="str">
        <f>CONCATENATE([1]List1!$A$46)</f>
        <v>finále</v>
      </c>
      <c r="I296" s="52" t="str">
        <f>CONCATENATE([1]List1!$A$47)</f>
        <v>žíněnka</v>
      </c>
    </row>
    <row r="297" spans="1:9" hidden="1" x14ac:dyDescent="0.25">
      <c r="A297" s="304" t="str">
        <f>CONCATENATE('Hlasatel '!A297)</f>
        <v>Brněnský dráček</v>
      </c>
      <c r="B297" s="305"/>
      <c r="C297" s="308" t="str">
        <f>CONCATENATE('Hlasatel '!C297)</f>
        <v xml:space="preserve"> 31.10.2020 </v>
      </c>
      <c r="D297" s="310">
        <f>ABS('Hlasatel '!D297)</f>
        <v>2074</v>
      </c>
      <c r="E297" s="308" t="str">
        <f>CONCATENATE('Hlasatel '!E297)</f>
        <v>C28</v>
      </c>
      <c r="F297" s="310" t="str">
        <f>CONCATENATE('Hlasatel '!F297)</f>
        <v>zadej styl</v>
      </c>
      <c r="G297" s="310" t="str">
        <f>CONCATENATE('Hlasatel '!G297)</f>
        <v>3</v>
      </c>
      <c r="H297" s="300" t="str">
        <f>CONCATENATE('Hlasatel '!H297)</f>
        <v/>
      </c>
      <c r="I297" s="318" t="str">
        <f>CONCATENATE('Hlasatel '!I297)</f>
        <v>2</v>
      </c>
    </row>
    <row r="298" spans="1:9" ht="13.8" hidden="1" thickBot="1" x14ac:dyDescent="0.3">
      <c r="A298" s="306"/>
      <c r="B298" s="307"/>
      <c r="C298" s="309"/>
      <c r="D298" s="311"/>
      <c r="E298" s="309"/>
      <c r="F298" s="311"/>
      <c r="G298" s="311"/>
      <c r="H298" s="301"/>
      <c r="I298" s="319"/>
    </row>
    <row r="299" spans="1:9" ht="14.4" hidden="1" thickTop="1" thickBot="1" x14ac:dyDescent="0.3">
      <c r="A299" s="54"/>
      <c r="B299" s="54"/>
      <c r="C299" s="54"/>
      <c r="D299" s="44"/>
      <c r="E299" s="54"/>
      <c r="F299" s="44"/>
      <c r="G299" s="44"/>
      <c r="H299" s="44"/>
      <c r="I299" s="44"/>
    </row>
    <row r="300" spans="1:9" ht="13.8" hidden="1" thickTop="1" x14ac:dyDescent="0.25">
      <c r="A300" s="274" t="str">
        <f>CONCATENATE([1]List1!$A$48)</f>
        <v>červený</v>
      </c>
      <c r="B300" s="275"/>
      <c r="C300" s="275"/>
      <c r="D300" s="276"/>
      <c r="E300" s="277"/>
      <c r="F300" s="278" t="str">
        <f>CONCATENATE([1]List1!$A$49)</f>
        <v>modrý</v>
      </c>
      <c r="G300" s="279"/>
      <c r="H300" s="279"/>
      <c r="I300" s="280"/>
    </row>
    <row r="301" spans="1:9" hidden="1" x14ac:dyDescent="0.25">
      <c r="A301" s="281" t="str">
        <f>CONCATENATE([1]List1!$A$50)</f>
        <v>jméno</v>
      </c>
      <c r="B301" s="282"/>
      <c r="C301" s="85" t="str">
        <f>CONCATENATE([1]List1!$A$51)</f>
        <v>oddíl</v>
      </c>
      <c r="D301" s="63" t="str">
        <f>CONCATENATE([1]List1!$A$52)</f>
        <v>los</v>
      </c>
      <c r="E301" s="277"/>
      <c r="F301" s="283" t="str">
        <f>CONCATENATE([1]List1!$A$50)</f>
        <v>jméno</v>
      </c>
      <c r="G301" s="284"/>
      <c r="H301" s="62" t="str">
        <f>CONCATENATE([1]List1!$A$51)</f>
        <v>oddíl</v>
      </c>
      <c r="I301" s="63" t="str">
        <f>CONCATENATE([1]List1!$A$52)</f>
        <v>los</v>
      </c>
    </row>
    <row r="302" spans="1:9" hidden="1" x14ac:dyDescent="0.25">
      <c r="A302" s="312" t="str">
        <f>CONCATENATE('Hlasatel '!A302)</f>
        <v/>
      </c>
      <c r="B302" s="313"/>
      <c r="C302" s="316" t="str">
        <f>CONCATENATE('Hlasatel '!C302)</f>
        <v/>
      </c>
      <c r="D302" s="294" t="str">
        <f>CONCATENATE('Hlasatel '!D302)</f>
        <v/>
      </c>
      <c r="E302" s="277"/>
      <c r="F302" s="312" t="str">
        <f>CONCATENATE('Hlasatel '!F302)</f>
        <v/>
      </c>
      <c r="G302" s="313"/>
      <c r="H302" s="316" t="str">
        <f>CONCATENATE('Hlasatel '!H302)</f>
        <v/>
      </c>
      <c r="I302" s="294" t="str">
        <f>CONCATENATE('Hlasatel '!I302)</f>
        <v/>
      </c>
    </row>
    <row r="303" spans="1:9" ht="13.8" hidden="1" thickBot="1" x14ac:dyDescent="0.3">
      <c r="A303" s="314"/>
      <c r="B303" s="315"/>
      <c r="C303" s="317"/>
      <c r="D303" s="295"/>
      <c r="E303" s="277"/>
      <c r="F303" s="314"/>
      <c r="G303" s="315"/>
      <c r="H303" s="317"/>
      <c r="I303" s="295"/>
    </row>
    <row r="304" spans="1:9" ht="14.4" hidden="1" thickTop="1" thickBot="1" x14ac:dyDescent="0.3">
      <c r="A304" s="87"/>
      <c r="B304" s="87"/>
      <c r="C304" s="87"/>
      <c r="D304" s="70"/>
      <c r="E304" s="61"/>
      <c r="F304" s="70"/>
      <c r="G304" s="70"/>
      <c r="H304" s="70"/>
      <c r="I304" s="70"/>
    </row>
    <row r="305" spans="1:9" ht="13.8" hidden="1" thickTop="1" x14ac:dyDescent="0.25">
      <c r="A305" s="84" t="str">
        <f>CONCATENATE([1]List1!$A$59)</f>
        <v>součet</v>
      </c>
      <c r="B305" s="279" t="str">
        <f>$B$20</f>
        <v>2 minuty</v>
      </c>
      <c r="C305" s="279"/>
      <c r="D305" s="91">
        <f>$D$20</f>
        <v>0</v>
      </c>
      <c r="E305" s="60" t="str">
        <f>CONCATENATE([1]List1!$A$60)</f>
        <v>body</v>
      </c>
      <c r="F305" s="279" t="str">
        <f>$F$20</f>
        <v>2 minuty</v>
      </c>
      <c r="G305" s="279"/>
      <c r="H305" s="91">
        <f>$H$20</f>
        <v>0</v>
      </c>
      <c r="I305" s="71" t="str">
        <f>CONCATENATE([1]List1!$A$59)</f>
        <v>součet</v>
      </c>
    </row>
    <row r="306" spans="1:9" hidden="1" x14ac:dyDescent="0.25">
      <c r="A306" s="379"/>
      <c r="B306" s="347"/>
      <c r="C306" s="347"/>
      <c r="D306" s="344"/>
      <c r="E306" s="382" t="str">
        <f>CONCATENATE([1]List1!$A$62)</f>
        <v>1</v>
      </c>
      <c r="F306" s="347"/>
      <c r="G306" s="347"/>
      <c r="H306" s="344"/>
      <c r="I306" s="321"/>
    </row>
    <row r="307" spans="1:9" hidden="1" x14ac:dyDescent="0.25">
      <c r="A307" s="380"/>
      <c r="B307" s="348"/>
      <c r="C307" s="348"/>
      <c r="D307" s="345"/>
      <c r="E307" s="382"/>
      <c r="F307" s="348"/>
      <c r="G307" s="348"/>
      <c r="H307" s="345"/>
      <c r="I307" s="321"/>
    </row>
    <row r="308" spans="1:9" hidden="1" x14ac:dyDescent="0.25">
      <c r="A308" s="381"/>
      <c r="B308" s="349"/>
      <c r="C308" s="349"/>
      <c r="D308" s="346"/>
      <c r="E308" s="382"/>
      <c r="F308" s="349"/>
      <c r="G308" s="349"/>
      <c r="H308" s="346"/>
      <c r="I308" s="321"/>
    </row>
    <row r="309" spans="1:9" hidden="1" x14ac:dyDescent="0.25">
      <c r="A309" s="283" t="str">
        <f>CONCATENATE([1]List1!$A$65)</f>
        <v>přestávka 30 sekund</v>
      </c>
      <c r="B309" s="284"/>
      <c r="C309" s="284"/>
      <c r="D309" s="321"/>
      <c r="E309" s="68"/>
      <c r="F309" s="283" t="str">
        <f>CONCATENATE([1]List1!$A$65)</f>
        <v>přestávka 30 sekund</v>
      </c>
      <c r="G309" s="284"/>
      <c r="H309" s="284"/>
      <c r="I309" s="321"/>
    </row>
    <row r="310" spans="1:9" hidden="1" x14ac:dyDescent="0.25">
      <c r="A310" s="379"/>
      <c r="B310" s="347"/>
      <c r="C310" s="347"/>
      <c r="D310" s="344"/>
      <c r="E310" s="382" t="str">
        <f>CONCATENATE([1]List1!$A$63)</f>
        <v>2</v>
      </c>
      <c r="F310" s="347"/>
      <c r="G310" s="347"/>
      <c r="H310" s="344"/>
      <c r="I310" s="321"/>
    </row>
    <row r="311" spans="1:9" hidden="1" x14ac:dyDescent="0.25">
      <c r="A311" s="380"/>
      <c r="B311" s="348"/>
      <c r="C311" s="348"/>
      <c r="D311" s="345"/>
      <c r="E311" s="382"/>
      <c r="F311" s="348"/>
      <c r="G311" s="348"/>
      <c r="H311" s="345"/>
      <c r="I311" s="321"/>
    </row>
    <row r="312" spans="1:9" hidden="1" x14ac:dyDescent="0.25">
      <c r="A312" s="381"/>
      <c r="B312" s="349"/>
      <c r="C312" s="349"/>
      <c r="D312" s="346"/>
      <c r="E312" s="382"/>
      <c r="F312" s="349"/>
      <c r="G312" s="349"/>
      <c r="H312" s="346"/>
      <c r="I312" s="321"/>
    </row>
    <row r="313" spans="1:9" hidden="1" x14ac:dyDescent="0.25">
      <c r="A313" s="283" t="str">
        <f>CONCATENATE([1]List1!$A$65)</f>
        <v>přestávka 30 sekund</v>
      </c>
      <c r="B313" s="284"/>
      <c r="C313" s="284"/>
      <c r="D313" s="321"/>
      <c r="E313" s="68"/>
      <c r="F313" s="283" t="str">
        <f>CONCATENATE([1]List1!$A$65)</f>
        <v>přestávka 30 sekund</v>
      </c>
      <c r="G313" s="284"/>
      <c r="H313" s="284"/>
      <c r="I313" s="321"/>
    </row>
    <row r="314" spans="1:9" hidden="1" x14ac:dyDescent="0.25">
      <c r="A314" s="379"/>
      <c r="B314" s="347"/>
      <c r="C314" s="347"/>
      <c r="D314" s="344"/>
      <c r="E314" s="382" t="str">
        <f>CONCATENATE([1]List1!$A$64)</f>
        <v>3</v>
      </c>
      <c r="F314" s="347"/>
      <c r="G314" s="347"/>
      <c r="H314" s="344"/>
      <c r="I314" s="321"/>
    </row>
    <row r="315" spans="1:9" hidden="1" x14ac:dyDescent="0.25">
      <c r="A315" s="380"/>
      <c r="B315" s="348"/>
      <c r="C315" s="348"/>
      <c r="D315" s="345"/>
      <c r="E315" s="382"/>
      <c r="F315" s="348"/>
      <c r="G315" s="348"/>
      <c r="H315" s="345"/>
      <c r="I315" s="321"/>
    </row>
    <row r="316" spans="1:9" ht="13.8" hidden="1" thickBot="1" x14ac:dyDescent="0.3">
      <c r="A316" s="397"/>
      <c r="B316" s="349"/>
      <c r="C316" s="349"/>
      <c r="D316" s="346"/>
      <c r="E316" s="382"/>
      <c r="F316" s="349"/>
      <c r="G316" s="349"/>
      <c r="H316" s="346"/>
      <c r="I316" s="402"/>
    </row>
    <row r="317" spans="1:9" ht="14.4" hidden="1" thickTop="1" thickBot="1" x14ac:dyDescent="0.3">
      <c r="A317" s="54"/>
      <c r="B317" s="54"/>
      <c r="C317" s="54"/>
      <c r="D317" s="44"/>
      <c r="E317" s="54"/>
      <c r="F317" s="44"/>
      <c r="G317" s="44"/>
      <c r="H317" s="44"/>
      <c r="I317" s="44"/>
    </row>
    <row r="318" spans="1:9" hidden="1" x14ac:dyDescent="0.25">
      <c r="A318" s="403"/>
      <c r="B318" s="406" t="str">
        <f>CONCATENATE([1]List1!$A$66)</f>
        <v>součet technických bodů červený ve všech kolech</v>
      </c>
      <c r="C318" s="407"/>
      <c r="D318" s="44"/>
      <c r="E318" s="54"/>
      <c r="F318" s="44"/>
      <c r="G318" s="408" t="str">
        <f>CONCATENATE([1]List1!$A$67)</f>
        <v>součet technických bodů modrý ve všech kolech</v>
      </c>
      <c r="H318" s="409"/>
      <c r="I318" s="410"/>
    </row>
    <row r="319" spans="1:9" hidden="1" x14ac:dyDescent="0.25">
      <c r="A319" s="404"/>
      <c r="B319" s="406"/>
      <c r="C319" s="407"/>
      <c r="D319" s="44"/>
      <c r="E319" s="54"/>
      <c r="F319" s="44"/>
      <c r="G319" s="408"/>
      <c r="H319" s="409"/>
      <c r="I319" s="411"/>
    </row>
    <row r="320" spans="1:9" ht="13.8" hidden="1" thickBot="1" x14ac:dyDescent="0.3">
      <c r="A320" s="405"/>
      <c r="B320" s="406"/>
      <c r="C320" s="407"/>
      <c r="D320" s="44"/>
      <c r="E320" s="54"/>
      <c r="F320" s="44"/>
      <c r="G320" s="408"/>
      <c r="H320" s="409"/>
      <c r="I320" s="412"/>
    </row>
    <row r="321" spans="1:9" hidden="1" x14ac:dyDescent="0.25">
      <c r="A321" s="54"/>
      <c r="B321" s="392" t="str">
        <f>CONCATENATE([1]List1!$A$68)</f>
        <v>kvalifikační body červený</v>
      </c>
      <c r="C321" s="392"/>
      <c r="D321" s="333"/>
      <c r="E321" s="54"/>
      <c r="F321" s="333"/>
      <c r="G321" s="393" t="str">
        <f>CONCATENATE([1]List1!$A$69)</f>
        <v>kvalifikační body modrý</v>
      </c>
      <c r="H321" s="393"/>
      <c r="I321" s="44"/>
    </row>
    <row r="322" spans="1:9" hidden="1" x14ac:dyDescent="0.25">
      <c r="A322" s="54"/>
      <c r="B322" s="392"/>
      <c r="C322" s="392"/>
      <c r="D322" s="333"/>
      <c r="E322" s="54"/>
      <c r="F322" s="333"/>
      <c r="G322" s="393"/>
      <c r="H322" s="393"/>
      <c r="I322" s="44"/>
    </row>
    <row r="323" spans="1:9" hidden="1" x14ac:dyDescent="0.25">
      <c r="A323" s="54"/>
      <c r="B323" s="392"/>
      <c r="C323" s="392"/>
      <c r="D323" s="333"/>
      <c r="E323" s="54"/>
      <c r="F323" s="333"/>
      <c r="G323" s="393"/>
      <c r="H323" s="393"/>
      <c r="I323" s="44"/>
    </row>
    <row r="324" spans="1:9" ht="13.8" hidden="1" thickBot="1" x14ac:dyDescent="0.3">
      <c r="A324" s="54"/>
      <c r="B324" s="54"/>
      <c r="C324" s="54"/>
      <c r="D324" s="44"/>
      <c r="E324" s="54"/>
      <c r="F324" s="44"/>
      <c r="G324" s="44"/>
      <c r="H324" s="44"/>
      <c r="I324" s="44"/>
    </row>
    <row r="325" spans="1:9" ht="13.8" hidden="1" thickTop="1" x14ac:dyDescent="0.25">
      <c r="A325" s="88" t="str">
        <f>CONCATENATE([1]List1!$A$70)</f>
        <v>Vítěz:</v>
      </c>
      <c r="B325" s="69"/>
      <c r="C325" s="69"/>
      <c r="D325" s="42"/>
      <c r="E325" s="69"/>
      <c r="F325" s="42"/>
      <c r="G325" s="72"/>
      <c r="H325" s="394" t="str">
        <f>CONCATENATE([1]List1!$A$71)</f>
        <v>Skutečný čas:</v>
      </c>
      <c r="I325" s="395"/>
    </row>
    <row r="326" spans="1:9" hidden="1" x14ac:dyDescent="0.25">
      <c r="A326" s="89"/>
      <c r="B326" s="73"/>
      <c r="C326" s="73"/>
      <c r="D326" s="45"/>
      <c r="E326" s="73"/>
      <c r="F326" s="45"/>
      <c r="G326" s="74"/>
      <c r="H326" s="75"/>
      <c r="I326" s="76"/>
    </row>
    <row r="327" spans="1:9" ht="13.8" hidden="1" thickBot="1" x14ac:dyDescent="0.3">
      <c r="A327" s="90"/>
      <c r="B327" s="78"/>
      <c r="C327" s="78"/>
      <c r="D327" s="77"/>
      <c r="E327" s="78"/>
      <c r="F327" s="77"/>
      <c r="G327" s="79"/>
      <c r="H327" s="80"/>
      <c r="I327" s="81"/>
    </row>
    <row r="328" spans="1:9" ht="13.8" hidden="1" thickTop="1" x14ac:dyDescent="0.25">
      <c r="A328" s="69"/>
      <c r="B328" s="69"/>
      <c r="C328" s="69"/>
      <c r="D328" s="42"/>
      <c r="E328" s="69"/>
      <c r="F328" s="42"/>
      <c r="G328" s="42"/>
      <c r="H328" s="42"/>
      <c r="I328" s="42"/>
    </row>
    <row r="329" spans="1:9" hidden="1" x14ac:dyDescent="0.25">
      <c r="A329" s="396" t="str">
        <f>CONCATENATE([1]List1!$A$72)</f>
        <v>Kvalifikace do tabulky:</v>
      </c>
      <c r="B329" s="396"/>
      <c r="C329" s="396"/>
      <c r="D329" s="396"/>
      <c r="E329" s="396"/>
      <c r="F329" s="396"/>
      <c r="G329" s="396"/>
      <c r="H329" s="396"/>
      <c r="I329" s="396"/>
    </row>
    <row r="330" spans="1:9" hidden="1" x14ac:dyDescent="0.25">
      <c r="A330" s="396"/>
      <c r="B330" s="396"/>
      <c r="C330" s="396"/>
      <c r="D330" s="396"/>
      <c r="E330" s="396"/>
      <c r="F330" s="396"/>
      <c r="G330" s="396"/>
      <c r="H330" s="396"/>
      <c r="I330" s="396"/>
    </row>
    <row r="331" spans="1:9" hidden="1" x14ac:dyDescent="0.25">
      <c r="A331" s="383" t="str">
        <f>CONCATENATE([1]List1!$A$84)</f>
        <v xml:space="preserve"> 5 : 0</v>
      </c>
      <c r="B331" s="367" t="str">
        <f>CONCATENATE([1]List1!$A$73)</f>
        <v>vítězství na lopatky</v>
      </c>
      <c r="C331" s="368"/>
      <c r="D331" s="369"/>
      <c r="E331" s="54"/>
      <c r="F331" s="383" t="str">
        <f>CONCATENATE([1]List1!$A$84)</f>
        <v xml:space="preserve"> 5 : 0</v>
      </c>
      <c r="G331" s="415" t="str">
        <f>CONCATENATE([1]List1!$A$79)</f>
        <v>vítězství pro nenastoupení soupeře</v>
      </c>
      <c r="H331" s="416"/>
      <c r="I331" s="417"/>
    </row>
    <row r="332" spans="1:9" hidden="1" x14ac:dyDescent="0.25">
      <c r="A332" s="383"/>
      <c r="B332" s="370"/>
      <c r="C332" s="371"/>
      <c r="D332" s="372"/>
      <c r="E332" s="54"/>
      <c r="F332" s="383"/>
      <c r="G332" s="418"/>
      <c r="H332" s="419"/>
      <c r="I332" s="420"/>
    </row>
    <row r="333" spans="1:9" ht="12.75" hidden="1" customHeight="1" x14ac:dyDescent="0.25">
      <c r="A333" s="383" t="str">
        <f>CONCATENATE([1]List1!$A$85)</f>
        <v xml:space="preserve"> 4 : 0 </v>
      </c>
      <c r="B333" s="384" t="str">
        <f>CONCATENATE([1]List1!$A$74)</f>
        <v>technická převaha ve dvou kolech, poražený nemá technické body</v>
      </c>
      <c r="C333" s="384"/>
      <c r="D333" s="384"/>
      <c r="E333" s="54"/>
      <c r="F333" s="366" t="str">
        <f>[1]List1!$C$85</f>
        <v xml:space="preserve"> 5 : 0 </v>
      </c>
      <c r="G333" s="385" t="str">
        <f>CONCATENATE([1]List1!$A$80)</f>
        <v>diskvalifikace pro 3 "O"</v>
      </c>
      <c r="H333" s="385"/>
      <c r="I333" s="385"/>
    </row>
    <row r="334" spans="1:9" ht="12.75" hidden="1" customHeight="1" x14ac:dyDescent="0.25">
      <c r="A334" s="383"/>
      <c r="B334" s="384"/>
      <c r="C334" s="384"/>
      <c r="D334" s="384"/>
      <c r="E334" s="54"/>
      <c r="F334" s="383"/>
      <c r="G334" s="385"/>
      <c r="H334" s="385"/>
      <c r="I334" s="385"/>
    </row>
    <row r="335" spans="1:9" ht="12.75" hidden="1" customHeight="1" x14ac:dyDescent="0.25">
      <c r="A335" s="383" t="str">
        <f>CONCATENATE([1]List1!$A$86)</f>
        <v xml:space="preserve"> 4 : 1 </v>
      </c>
      <c r="B335" s="384" t="str">
        <f>CONCATENATE([1]List1!$A$75)</f>
        <v>technická převaha ve dvou kolech, poražený má technické body</v>
      </c>
      <c r="C335" s="384"/>
      <c r="D335" s="384"/>
      <c r="E335" s="54"/>
      <c r="F335" s="383" t="str">
        <f>CONCATENATE([1]List1!$A$84)</f>
        <v xml:space="preserve"> 5 : 0</v>
      </c>
      <c r="G335" s="385" t="str">
        <f>CONCATENATE([1]List1!$A$81)</f>
        <v>diskvalifikace z celé soutěže</v>
      </c>
      <c r="H335" s="385"/>
      <c r="I335" s="385"/>
    </row>
    <row r="336" spans="1:9" ht="12.75" hidden="1" customHeight="1" x14ac:dyDescent="0.25">
      <c r="A336" s="383"/>
      <c r="B336" s="384"/>
      <c r="C336" s="384"/>
      <c r="D336" s="384"/>
      <c r="E336" s="54"/>
      <c r="F336" s="383"/>
      <c r="G336" s="385"/>
      <c r="H336" s="385"/>
      <c r="I336" s="385"/>
    </row>
    <row r="337" spans="1:9" ht="12.75" hidden="1" customHeight="1" x14ac:dyDescent="0.25">
      <c r="A337" s="383" t="str">
        <f>CONCATENATE([1]List1!$A$87)</f>
        <v xml:space="preserve"> 3 : 0 </v>
      </c>
      <c r="B337" s="384" t="str">
        <f>CONCATENATE([1]List1!$A$76)</f>
        <v>vítězství na body, poražený nemá technické body</v>
      </c>
      <c r="C337" s="384"/>
      <c r="D337" s="384"/>
      <c r="E337" s="54"/>
      <c r="F337" s="383" t="str">
        <f>CONCATENATE([1]List1!$A$89)</f>
        <v xml:space="preserve"> 0 : 0 </v>
      </c>
      <c r="G337" s="385" t="str">
        <f>CONCATENATE([1]List1!$A$82)</f>
        <v>oba soupeři jsou diskvalifikováni v utkání</v>
      </c>
      <c r="H337" s="385"/>
      <c r="I337" s="385"/>
    </row>
    <row r="338" spans="1:9" ht="12.75" hidden="1" customHeight="1" x14ac:dyDescent="0.25">
      <c r="A338" s="383"/>
      <c r="B338" s="384"/>
      <c r="C338" s="384"/>
      <c r="D338" s="384"/>
      <c r="E338" s="54"/>
      <c r="F338" s="383"/>
      <c r="G338" s="385"/>
      <c r="H338" s="385"/>
      <c r="I338" s="385"/>
    </row>
    <row r="339" spans="1:9" ht="12.75" hidden="1" customHeight="1" x14ac:dyDescent="0.25">
      <c r="A339" s="383" t="str">
        <f>CONCATENATE([1]List1!$A$88)</f>
        <v xml:space="preserve"> 3 : 1 </v>
      </c>
      <c r="B339" s="384" t="str">
        <f>CONCATENATE([1]List1!$A$77)</f>
        <v>vítězství na body, poražený má technické body</v>
      </c>
      <c r="C339" s="384"/>
      <c r="D339" s="384"/>
      <c r="E339" s="54"/>
      <c r="F339" s="383" t="str">
        <f>CONCATENATE([1]List1!$A$89)</f>
        <v xml:space="preserve"> 0 : 0 </v>
      </c>
      <c r="G339" s="385" t="str">
        <f>CONCATENATE([1]List1!$A$83)</f>
        <v>oba soupeři jsou diskvalifikováni v celé soutěži</v>
      </c>
      <c r="H339" s="385"/>
      <c r="I339" s="385"/>
    </row>
    <row r="340" spans="1:9" ht="12.75" hidden="1" customHeight="1" x14ac:dyDescent="0.25">
      <c r="A340" s="383"/>
      <c r="B340" s="384"/>
      <c r="C340" s="384"/>
      <c r="D340" s="384"/>
      <c r="E340" s="54"/>
      <c r="F340" s="383"/>
      <c r="G340" s="385"/>
      <c r="H340" s="385"/>
      <c r="I340" s="385"/>
    </row>
    <row r="341" spans="1:9" hidden="1" x14ac:dyDescent="0.25">
      <c r="A341" s="383" t="str">
        <f>CONCATENATE([1]List1!$A$84)</f>
        <v xml:space="preserve"> 5 : 0</v>
      </c>
      <c r="B341" s="367" t="str">
        <f>CONCATENATE([1]List1!$A$78)</f>
        <v>vítězství pro zranění soupeře</v>
      </c>
      <c r="C341" s="368"/>
      <c r="D341" s="369"/>
      <c r="E341" s="54"/>
      <c r="F341" s="338" t="str">
        <f>CONCATENATE([1]List1!$A$90)</f>
        <v>Podpis:</v>
      </c>
      <c r="G341" s="339"/>
      <c r="H341" s="339"/>
      <c r="I341" s="340"/>
    </row>
    <row r="342" spans="1:9" hidden="1" x14ac:dyDescent="0.25">
      <c r="A342" s="383"/>
      <c r="B342" s="370"/>
      <c r="C342" s="371"/>
      <c r="D342" s="372"/>
      <c r="E342" s="54"/>
      <c r="F342" s="341"/>
      <c r="G342" s="342"/>
      <c r="H342" s="342"/>
      <c r="I342" s="343"/>
    </row>
    <row r="343" spans="1:9" hidden="1" x14ac:dyDescent="0.25">
      <c r="A343" s="293" t="str">
        <f>CONCATENATE([1]List1!$A$54)</f>
        <v>Bodovací lístek SZČR</v>
      </c>
      <c r="B343" s="293"/>
      <c r="C343" s="293"/>
      <c r="D343" s="293"/>
      <c r="E343" s="293"/>
      <c r="F343" s="293"/>
      <c r="G343" s="293"/>
      <c r="H343" s="293"/>
      <c r="I343" s="293"/>
    </row>
    <row r="344" spans="1:9" hidden="1" x14ac:dyDescent="0.25">
      <c r="A344" s="293"/>
      <c r="B344" s="293"/>
      <c r="C344" s="293"/>
      <c r="D344" s="293"/>
      <c r="E344" s="293"/>
      <c r="F344" s="293"/>
      <c r="G344" s="293"/>
      <c r="H344" s="293"/>
      <c r="I344" s="293"/>
    </row>
    <row r="345" spans="1:9" ht="23.4" hidden="1" thickBot="1" x14ac:dyDescent="0.3">
      <c r="A345" s="53"/>
      <c r="B345" s="53"/>
      <c r="C345" s="53"/>
      <c r="D345" s="49"/>
      <c r="E345" s="53"/>
      <c r="F345" s="49"/>
      <c r="G345" s="49"/>
      <c r="H345" s="49"/>
      <c r="I345" s="49"/>
    </row>
    <row r="346" spans="1:9" ht="13.8" hidden="1" thickTop="1" x14ac:dyDescent="0.25">
      <c r="A346" s="350" t="str">
        <f>CONCATENATE([1]List1!$A$56)</f>
        <v>Bodový rozhodčí:</v>
      </c>
      <c r="B346" s="351"/>
      <c r="C346" s="354"/>
      <c r="D346" s="355"/>
      <c r="E346" s="356"/>
      <c r="F346" s="44"/>
      <c r="G346" s="44"/>
      <c r="H346" s="44"/>
      <c r="I346" s="44"/>
    </row>
    <row r="347" spans="1:9" hidden="1" x14ac:dyDescent="0.25">
      <c r="A347" s="352"/>
      <c r="B347" s="353"/>
      <c r="C347" s="357"/>
      <c r="D347" s="358"/>
      <c r="E347" s="359"/>
      <c r="F347" s="44"/>
      <c r="G347" s="44"/>
      <c r="H347" s="44"/>
      <c r="I347" s="44"/>
    </row>
    <row r="348" spans="1:9" hidden="1" x14ac:dyDescent="0.25">
      <c r="A348" s="360" t="str">
        <f>CONCATENATE([1]List1!$A$57)</f>
        <v>Rozhodčí na žíněnce:</v>
      </c>
      <c r="B348" s="361"/>
      <c r="C348" s="362"/>
      <c r="D348" s="330"/>
      <c r="E348" s="331"/>
      <c r="F348" s="44"/>
      <c r="G348" s="44"/>
      <c r="H348" s="44"/>
      <c r="I348" s="44"/>
    </row>
    <row r="349" spans="1:9" hidden="1" x14ac:dyDescent="0.25">
      <c r="A349" s="352"/>
      <c r="B349" s="353"/>
      <c r="C349" s="357"/>
      <c r="D349" s="358"/>
      <c r="E349" s="359"/>
      <c r="F349" s="44"/>
      <c r="G349" s="44"/>
      <c r="H349" s="44"/>
      <c r="I349" s="44"/>
    </row>
    <row r="350" spans="1:9" hidden="1" x14ac:dyDescent="0.25">
      <c r="A350" s="360" t="str">
        <f>CONCATENATE([1]List1!$A$58)</f>
        <v>Předseda žíněnky</v>
      </c>
      <c r="B350" s="361"/>
      <c r="C350" s="362"/>
      <c r="D350" s="330"/>
      <c r="E350" s="331"/>
      <c r="F350" s="44"/>
      <c r="G350" s="44"/>
      <c r="H350" s="44"/>
      <c r="I350" s="44"/>
    </row>
    <row r="351" spans="1:9" ht="13.8" hidden="1" thickBot="1" x14ac:dyDescent="0.3">
      <c r="A351" s="363"/>
      <c r="B351" s="364"/>
      <c r="C351" s="365"/>
      <c r="D351" s="336"/>
      <c r="E351" s="337"/>
      <c r="F351" s="44"/>
      <c r="G351" s="44"/>
      <c r="H351" s="44"/>
      <c r="I351" s="44"/>
    </row>
    <row r="352" spans="1:9" ht="14.4" hidden="1" thickTop="1" thickBot="1" x14ac:dyDescent="0.3">
      <c r="A352" s="54"/>
      <c r="B352" s="54"/>
      <c r="C352" s="54"/>
      <c r="D352" s="44"/>
      <c r="E352" s="54"/>
      <c r="F352" s="44"/>
      <c r="G352" s="44"/>
      <c r="H352" s="44"/>
      <c r="I352" s="44"/>
    </row>
    <row r="353" spans="1:9" ht="27" hidden="1" thickTop="1" x14ac:dyDescent="0.25">
      <c r="A353" s="302" t="str">
        <f>CONCATENATE([1]List1!$A$40)</f>
        <v>soutěž</v>
      </c>
      <c r="B353" s="303"/>
      <c r="C353" s="55" t="str">
        <f>CONCATENATE([1]List1!$A$41)</f>
        <v>datum</v>
      </c>
      <c r="D353" s="50" t="str">
        <f>CONCATENATE([1]List1!$A$42)</f>
        <v>č. utkání</v>
      </c>
      <c r="E353" s="55" t="str">
        <f>CONCATENATE([1]List1!$A$43)</f>
        <v>hmotnost</v>
      </c>
      <c r="F353" s="50" t="str">
        <f>CONCATENATE([1]List1!$A$44)</f>
        <v>styl</v>
      </c>
      <c r="G353" s="50" t="str">
        <f>CONCATENATE([1]List1!$A$45)</f>
        <v>kolo</v>
      </c>
      <c r="H353" s="51" t="str">
        <f>CONCATENATE([1]List1!$A$46)</f>
        <v>finále</v>
      </c>
      <c r="I353" s="52" t="str">
        <f>CONCATENATE([1]List1!$A$47)</f>
        <v>žíněnka</v>
      </c>
    </row>
    <row r="354" spans="1:9" hidden="1" x14ac:dyDescent="0.25">
      <c r="A354" s="304" t="str">
        <f>CONCATENATE('Hlasatel '!A354)</f>
        <v>Brněnský dráček</v>
      </c>
      <c r="B354" s="305"/>
      <c r="C354" s="308" t="str">
        <f>CONCATENATE('Hlasatel '!C354)</f>
        <v xml:space="preserve"> 31.10.2020 </v>
      </c>
      <c r="D354" s="310">
        <f>ABS('Hlasatel '!D354)</f>
        <v>0</v>
      </c>
      <c r="E354" s="308" t="str">
        <f>CONCATENATE('Hlasatel '!E354)</f>
        <v>C28</v>
      </c>
      <c r="F354" s="310" t="str">
        <f>CONCATENATE('Hlasatel '!F354)</f>
        <v>zadej styl</v>
      </c>
      <c r="G354" s="310" t="str">
        <f>CONCATENATE('Hlasatel '!G354)</f>
        <v>0</v>
      </c>
      <c r="H354" s="300" t="str">
        <f>CONCATENATE('Hlasatel '!H354)</f>
        <v/>
      </c>
      <c r="I354" s="318" t="str">
        <f>CONCATENATE('Hlasatel '!I354)</f>
        <v>2</v>
      </c>
    </row>
    <row r="355" spans="1:9" ht="13.8" hidden="1" thickBot="1" x14ac:dyDescent="0.3">
      <c r="A355" s="306"/>
      <c r="B355" s="307"/>
      <c r="C355" s="309"/>
      <c r="D355" s="311"/>
      <c r="E355" s="309"/>
      <c r="F355" s="311"/>
      <c r="G355" s="311"/>
      <c r="H355" s="301"/>
      <c r="I355" s="319"/>
    </row>
    <row r="356" spans="1:9" ht="14.4" hidden="1" thickTop="1" thickBot="1" x14ac:dyDescent="0.3">
      <c r="A356" s="54"/>
      <c r="B356" s="54"/>
      <c r="C356" s="54"/>
      <c r="D356" s="44"/>
      <c r="E356" s="54"/>
      <c r="F356" s="44"/>
      <c r="G356" s="44"/>
      <c r="H356" s="44"/>
      <c r="I356" s="44"/>
    </row>
    <row r="357" spans="1:9" ht="13.8" hidden="1" thickTop="1" x14ac:dyDescent="0.25">
      <c r="A357" s="274" t="str">
        <f>CONCATENATE([1]List1!$A$48)</f>
        <v>červený</v>
      </c>
      <c r="B357" s="275"/>
      <c r="C357" s="275"/>
      <c r="D357" s="276"/>
      <c r="E357" s="277"/>
      <c r="F357" s="278" t="str">
        <f>CONCATENATE([1]List1!$A$49)</f>
        <v>modrý</v>
      </c>
      <c r="G357" s="279"/>
      <c r="H357" s="279"/>
      <c r="I357" s="280"/>
    </row>
    <row r="358" spans="1:9" hidden="1" x14ac:dyDescent="0.25">
      <c r="A358" s="281" t="str">
        <f>CONCATENATE([1]List1!$A$50)</f>
        <v>jméno</v>
      </c>
      <c r="B358" s="282"/>
      <c r="C358" s="85" t="str">
        <f>CONCATENATE([1]List1!$A$51)</f>
        <v>oddíl</v>
      </c>
      <c r="D358" s="63" t="str">
        <f>CONCATENATE([1]List1!$A$52)</f>
        <v>los</v>
      </c>
      <c r="E358" s="277"/>
      <c r="F358" s="283" t="str">
        <f>CONCATENATE([1]List1!$A$50)</f>
        <v>jméno</v>
      </c>
      <c r="G358" s="284"/>
      <c r="H358" s="62" t="str">
        <f>CONCATENATE([1]List1!$A$51)</f>
        <v>oddíl</v>
      </c>
      <c r="I358" s="63" t="str">
        <f>CONCATENATE([1]List1!$A$52)</f>
        <v>los</v>
      </c>
    </row>
    <row r="359" spans="1:9" hidden="1" x14ac:dyDescent="0.25">
      <c r="A359" s="312" t="str">
        <f>CONCATENATE('Hlasatel '!A359)</f>
        <v>Kolenovský Albert</v>
      </c>
      <c r="B359" s="313"/>
      <c r="C359" s="316" t="str">
        <f>CONCATENATE('Hlasatel '!C359)</f>
        <v>TAK Hellas Brno</v>
      </c>
      <c r="D359" s="294" t="str">
        <f>CONCATENATE('Hlasatel '!D359)</f>
        <v>3</v>
      </c>
      <c r="E359" s="277"/>
      <c r="F359" s="312" t="str">
        <f>CONCATENATE('Hlasatel '!F359)</f>
        <v>Smejkal Simon</v>
      </c>
      <c r="G359" s="313"/>
      <c r="H359" s="316" t="str">
        <f>CONCATENATE('Hlasatel '!H359)</f>
        <v>TAK Hellas Brno</v>
      </c>
      <c r="I359" s="294" t="str">
        <f>CONCATENATE('Hlasatel '!I359)</f>
        <v>1</v>
      </c>
    </row>
    <row r="360" spans="1:9" ht="13.8" hidden="1" thickBot="1" x14ac:dyDescent="0.3">
      <c r="A360" s="314"/>
      <c r="B360" s="315"/>
      <c r="C360" s="317"/>
      <c r="D360" s="295"/>
      <c r="E360" s="277"/>
      <c r="F360" s="314"/>
      <c r="G360" s="315"/>
      <c r="H360" s="317"/>
      <c r="I360" s="295"/>
    </row>
    <row r="361" spans="1:9" ht="14.4" hidden="1" thickTop="1" thickBot="1" x14ac:dyDescent="0.3">
      <c r="A361" s="87"/>
      <c r="B361" s="87"/>
      <c r="C361" s="87"/>
      <c r="D361" s="70"/>
      <c r="E361" s="61"/>
      <c r="F361" s="70"/>
      <c r="G361" s="70"/>
      <c r="H361" s="70"/>
      <c r="I361" s="70"/>
    </row>
    <row r="362" spans="1:9" ht="13.8" hidden="1" thickTop="1" x14ac:dyDescent="0.25">
      <c r="A362" s="84" t="str">
        <f>CONCATENATE([1]List1!$A$59)</f>
        <v>součet</v>
      </c>
      <c r="B362" s="279" t="str">
        <f>$B$20</f>
        <v>2 minuty</v>
      </c>
      <c r="C362" s="279"/>
      <c r="D362" s="91">
        <f>$D$20</f>
        <v>0</v>
      </c>
      <c r="E362" s="60" t="str">
        <f>CONCATENATE([1]List1!$A$60)</f>
        <v>body</v>
      </c>
      <c r="F362" s="279" t="str">
        <f>$F$20</f>
        <v>2 minuty</v>
      </c>
      <c r="G362" s="279"/>
      <c r="H362" s="91">
        <f>$H$20</f>
        <v>0</v>
      </c>
      <c r="I362" s="71" t="str">
        <f>CONCATENATE([1]List1!$A$59)</f>
        <v>součet</v>
      </c>
    </row>
    <row r="363" spans="1:9" hidden="1" x14ac:dyDescent="0.25">
      <c r="A363" s="379"/>
      <c r="B363" s="347"/>
      <c r="C363" s="347"/>
      <c r="D363" s="344"/>
      <c r="E363" s="382" t="str">
        <f>CONCATENATE([1]List1!$A$62)</f>
        <v>1</v>
      </c>
      <c r="F363" s="347"/>
      <c r="G363" s="347"/>
      <c r="H363" s="344"/>
      <c r="I363" s="321"/>
    </row>
    <row r="364" spans="1:9" hidden="1" x14ac:dyDescent="0.25">
      <c r="A364" s="380"/>
      <c r="B364" s="348"/>
      <c r="C364" s="348"/>
      <c r="D364" s="345"/>
      <c r="E364" s="382"/>
      <c r="F364" s="348"/>
      <c r="G364" s="348"/>
      <c r="H364" s="345"/>
      <c r="I364" s="321"/>
    </row>
    <row r="365" spans="1:9" hidden="1" x14ac:dyDescent="0.25">
      <c r="A365" s="381"/>
      <c r="B365" s="349"/>
      <c r="C365" s="349"/>
      <c r="D365" s="346"/>
      <c r="E365" s="382"/>
      <c r="F365" s="349"/>
      <c r="G365" s="349"/>
      <c r="H365" s="346"/>
      <c r="I365" s="321"/>
    </row>
    <row r="366" spans="1:9" hidden="1" x14ac:dyDescent="0.25">
      <c r="A366" s="283" t="str">
        <f>CONCATENATE([1]List1!$A$65)</f>
        <v>přestávka 30 sekund</v>
      </c>
      <c r="B366" s="284"/>
      <c r="C366" s="284"/>
      <c r="D366" s="321"/>
      <c r="E366" s="68"/>
      <c r="F366" s="283" t="str">
        <f>CONCATENATE([1]List1!$A$65)</f>
        <v>přestávka 30 sekund</v>
      </c>
      <c r="G366" s="284"/>
      <c r="H366" s="284"/>
      <c r="I366" s="321"/>
    </row>
    <row r="367" spans="1:9" hidden="1" x14ac:dyDescent="0.25">
      <c r="A367" s="379"/>
      <c r="B367" s="347"/>
      <c r="C367" s="347"/>
      <c r="D367" s="344"/>
      <c r="E367" s="382" t="str">
        <f>CONCATENATE([1]List1!$A$63)</f>
        <v>2</v>
      </c>
      <c r="F367" s="347"/>
      <c r="G367" s="347"/>
      <c r="H367" s="344"/>
      <c r="I367" s="321"/>
    </row>
    <row r="368" spans="1:9" hidden="1" x14ac:dyDescent="0.25">
      <c r="A368" s="380"/>
      <c r="B368" s="348"/>
      <c r="C368" s="348"/>
      <c r="D368" s="345"/>
      <c r="E368" s="382"/>
      <c r="F368" s="348"/>
      <c r="G368" s="348"/>
      <c r="H368" s="345"/>
      <c r="I368" s="321"/>
    </row>
    <row r="369" spans="1:9" hidden="1" x14ac:dyDescent="0.25">
      <c r="A369" s="381"/>
      <c r="B369" s="349"/>
      <c r="C369" s="349"/>
      <c r="D369" s="346"/>
      <c r="E369" s="382"/>
      <c r="F369" s="349"/>
      <c r="G369" s="349"/>
      <c r="H369" s="346"/>
      <c r="I369" s="321"/>
    </row>
    <row r="370" spans="1:9" hidden="1" x14ac:dyDescent="0.25">
      <c r="A370" s="283" t="str">
        <f>CONCATENATE([1]List1!$A$65)</f>
        <v>přestávka 30 sekund</v>
      </c>
      <c r="B370" s="284"/>
      <c r="C370" s="284"/>
      <c r="D370" s="321"/>
      <c r="E370" s="68"/>
      <c r="F370" s="283" t="str">
        <f>CONCATENATE([1]List1!$A$65)</f>
        <v>přestávka 30 sekund</v>
      </c>
      <c r="G370" s="284"/>
      <c r="H370" s="284"/>
      <c r="I370" s="321"/>
    </row>
    <row r="371" spans="1:9" hidden="1" x14ac:dyDescent="0.25">
      <c r="A371" s="379"/>
      <c r="B371" s="347"/>
      <c r="C371" s="347"/>
      <c r="D371" s="344"/>
      <c r="E371" s="382" t="str">
        <f>CONCATENATE([1]List1!$A$64)</f>
        <v>3</v>
      </c>
      <c r="F371" s="347"/>
      <c r="G371" s="347"/>
      <c r="H371" s="344"/>
      <c r="I371" s="321"/>
    </row>
    <row r="372" spans="1:9" hidden="1" x14ac:dyDescent="0.25">
      <c r="A372" s="380"/>
      <c r="B372" s="348"/>
      <c r="C372" s="348"/>
      <c r="D372" s="345"/>
      <c r="E372" s="382"/>
      <c r="F372" s="348"/>
      <c r="G372" s="348"/>
      <c r="H372" s="345"/>
      <c r="I372" s="321"/>
    </row>
    <row r="373" spans="1:9" ht="13.8" hidden="1" thickBot="1" x14ac:dyDescent="0.3">
      <c r="A373" s="397"/>
      <c r="B373" s="349"/>
      <c r="C373" s="349"/>
      <c r="D373" s="346"/>
      <c r="E373" s="382"/>
      <c r="F373" s="349"/>
      <c r="G373" s="349"/>
      <c r="H373" s="346"/>
      <c r="I373" s="402"/>
    </row>
    <row r="374" spans="1:9" ht="14.4" hidden="1" thickTop="1" thickBot="1" x14ac:dyDescent="0.3">
      <c r="A374" s="54"/>
      <c r="B374" s="54"/>
      <c r="C374" s="54"/>
      <c r="D374" s="44"/>
      <c r="E374" s="54"/>
      <c r="F374" s="44"/>
      <c r="G374" s="44"/>
      <c r="H374" s="44"/>
      <c r="I374" s="44"/>
    </row>
    <row r="375" spans="1:9" hidden="1" x14ac:dyDescent="0.25">
      <c r="A375" s="403"/>
      <c r="B375" s="406" t="str">
        <f>CONCATENATE([1]List1!$A$66)</f>
        <v>součet technických bodů červený ve všech kolech</v>
      </c>
      <c r="C375" s="407"/>
      <c r="D375" s="44"/>
      <c r="E375" s="54"/>
      <c r="F375" s="44"/>
      <c r="G375" s="408" t="str">
        <f>CONCATENATE([1]List1!$A$67)</f>
        <v>součet technických bodů modrý ve všech kolech</v>
      </c>
      <c r="H375" s="409"/>
      <c r="I375" s="410"/>
    </row>
    <row r="376" spans="1:9" hidden="1" x14ac:dyDescent="0.25">
      <c r="A376" s="404"/>
      <c r="B376" s="406"/>
      <c r="C376" s="407"/>
      <c r="D376" s="44"/>
      <c r="E376" s="54"/>
      <c r="F376" s="44"/>
      <c r="G376" s="408"/>
      <c r="H376" s="409"/>
      <c r="I376" s="411"/>
    </row>
    <row r="377" spans="1:9" ht="13.8" hidden="1" thickBot="1" x14ac:dyDescent="0.3">
      <c r="A377" s="405"/>
      <c r="B377" s="406"/>
      <c r="C377" s="407"/>
      <c r="D377" s="44"/>
      <c r="E377" s="54"/>
      <c r="F377" s="44"/>
      <c r="G377" s="408"/>
      <c r="H377" s="409"/>
      <c r="I377" s="412"/>
    </row>
    <row r="378" spans="1:9" hidden="1" x14ac:dyDescent="0.25">
      <c r="A378" s="54"/>
      <c r="B378" s="392" t="str">
        <f>CONCATENATE([1]List1!$A$68)</f>
        <v>kvalifikační body červený</v>
      </c>
      <c r="C378" s="392"/>
      <c r="D378" s="333"/>
      <c r="E378" s="54"/>
      <c r="F378" s="333"/>
      <c r="G378" s="393" t="str">
        <f>CONCATENATE([1]List1!$A$69)</f>
        <v>kvalifikační body modrý</v>
      </c>
      <c r="H378" s="393"/>
      <c r="I378" s="44"/>
    </row>
    <row r="379" spans="1:9" hidden="1" x14ac:dyDescent="0.25">
      <c r="A379" s="54"/>
      <c r="B379" s="392"/>
      <c r="C379" s="392"/>
      <c r="D379" s="333"/>
      <c r="E379" s="54"/>
      <c r="F379" s="333"/>
      <c r="G379" s="393"/>
      <c r="H379" s="393"/>
      <c r="I379" s="44"/>
    </row>
    <row r="380" spans="1:9" hidden="1" x14ac:dyDescent="0.25">
      <c r="A380" s="54"/>
      <c r="B380" s="392"/>
      <c r="C380" s="392"/>
      <c r="D380" s="333"/>
      <c r="E380" s="54"/>
      <c r="F380" s="333"/>
      <c r="G380" s="393"/>
      <c r="H380" s="393"/>
      <c r="I380" s="44"/>
    </row>
    <row r="381" spans="1:9" ht="13.8" hidden="1" thickBot="1" x14ac:dyDescent="0.3">
      <c r="A381" s="54"/>
      <c r="B381" s="54"/>
      <c r="C381" s="54"/>
      <c r="D381" s="44"/>
      <c r="E381" s="54"/>
      <c r="F381" s="44"/>
      <c r="G381" s="44"/>
      <c r="H381" s="44"/>
      <c r="I381" s="44"/>
    </row>
    <row r="382" spans="1:9" ht="13.8" hidden="1" thickTop="1" x14ac:dyDescent="0.25">
      <c r="A382" s="88" t="str">
        <f>CONCATENATE([1]List1!$A$70)</f>
        <v>Vítěz:</v>
      </c>
      <c r="B382" s="69"/>
      <c r="C382" s="69"/>
      <c r="D382" s="42"/>
      <c r="E382" s="69"/>
      <c r="F382" s="42"/>
      <c r="G382" s="72"/>
      <c r="H382" s="394" t="str">
        <f>CONCATENATE([1]List1!$A$71)</f>
        <v>Skutečný čas:</v>
      </c>
      <c r="I382" s="395"/>
    </row>
    <row r="383" spans="1:9" hidden="1" x14ac:dyDescent="0.25">
      <c r="A383" s="89"/>
      <c r="B383" s="73"/>
      <c r="C383" s="73"/>
      <c r="D383" s="45"/>
      <c r="E383" s="73"/>
      <c r="F383" s="45"/>
      <c r="G383" s="74"/>
      <c r="H383" s="75"/>
      <c r="I383" s="76"/>
    </row>
    <row r="384" spans="1:9" ht="13.8" hidden="1" thickBot="1" x14ac:dyDescent="0.3">
      <c r="A384" s="90"/>
      <c r="B384" s="78"/>
      <c r="C384" s="78"/>
      <c r="D384" s="77"/>
      <c r="E384" s="78"/>
      <c r="F384" s="77"/>
      <c r="G384" s="79"/>
      <c r="H384" s="80"/>
      <c r="I384" s="81"/>
    </row>
    <row r="385" spans="1:9" ht="13.8" hidden="1" thickTop="1" x14ac:dyDescent="0.25">
      <c r="A385" s="69"/>
      <c r="B385" s="69"/>
      <c r="C385" s="69"/>
      <c r="D385" s="42"/>
      <c r="E385" s="69"/>
      <c r="F385" s="42"/>
      <c r="G385" s="42"/>
      <c r="H385" s="42"/>
      <c r="I385" s="42"/>
    </row>
    <row r="386" spans="1:9" hidden="1" x14ac:dyDescent="0.25">
      <c r="A386" s="396" t="str">
        <f>CONCATENATE([1]List1!$A$72)</f>
        <v>Kvalifikace do tabulky:</v>
      </c>
      <c r="B386" s="396"/>
      <c r="C386" s="396"/>
      <c r="D386" s="396"/>
      <c r="E386" s="396"/>
      <c r="F386" s="396"/>
      <c r="G386" s="396"/>
      <c r="H386" s="396"/>
      <c r="I386" s="396"/>
    </row>
    <row r="387" spans="1:9" hidden="1" x14ac:dyDescent="0.25">
      <c r="A387" s="396"/>
      <c r="B387" s="396"/>
      <c r="C387" s="396"/>
      <c r="D387" s="396"/>
      <c r="E387" s="396"/>
      <c r="F387" s="396"/>
      <c r="G387" s="396"/>
      <c r="H387" s="396"/>
      <c r="I387" s="396"/>
    </row>
    <row r="388" spans="1:9" hidden="1" x14ac:dyDescent="0.25">
      <c r="A388" s="383" t="str">
        <f>CONCATENATE([1]List1!$A$84)</f>
        <v xml:space="preserve"> 5 : 0</v>
      </c>
      <c r="B388" s="367" t="str">
        <f>CONCATENATE([1]List1!$A$73)</f>
        <v>vítězství na lopatky</v>
      </c>
      <c r="C388" s="368"/>
      <c r="D388" s="369"/>
      <c r="E388" s="54"/>
      <c r="F388" s="383" t="str">
        <f>CONCATENATE([1]List1!$A$84)</f>
        <v xml:space="preserve"> 5 : 0</v>
      </c>
      <c r="G388" s="415" t="str">
        <f>CONCATENATE([1]List1!$A$79)</f>
        <v>vítězství pro nenastoupení soupeře</v>
      </c>
      <c r="H388" s="416"/>
      <c r="I388" s="417"/>
    </row>
    <row r="389" spans="1:9" hidden="1" x14ac:dyDescent="0.25">
      <c r="A389" s="383"/>
      <c r="B389" s="370"/>
      <c r="C389" s="371"/>
      <c r="D389" s="372"/>
      <c r="E389" s="54"/>
      <c r="F389" s="383"/>
      <c r="G389" s="418"/>
      <c r="H389" s="419"/>
      <c r="I389" s="420"/>
    </row>
    <row r="390" spans="1:9" ht="12.75" hidden="1" customHeight="1" x14ac:dyDescent="0.25">
      <c r="A390" s="383" t="str">
        <f>CONCATENATE([1]List1!$A$85)</f>
        <v xml:space="preserve"> 4 : 0 </v>
      </c>
      <c r="B390" s="384" t="str">
        <f>CONCATENATE([1]List1!$A$74)</f>
        <v>technická převaha ve dvou kolech, poražený nemá technické body</v>
      </c>
      <c r="C390" s="384"/>
      <c r="D390" s="384"/>
      <c r="E390" s="54"/>
      <c r="F390" s="366" t="str">
        <f>[1]List1!$C$85</f>
        <v xml:space="preserve"> 5 : 0 </v>
      </c>
      <c r="G390" s="385" t="str">
        <f>CONCATENATE([1]List1!$A$80)</f>
        <v>diskvalifikace pro 3 "O"</v>
      </c>
      <c r="H390" s="385"/>
      <c r="I390" s="385"/>
    </row>
    <row r="391" spans="1:9" ht="12.75" hidden="1" customHeight="1" x14ac:dyDescent="0.25">
      <c r="A391" s="383"/>
      <c r="B391" s="384"/>
      <c r="C391" s="384"/>
      <c r="D391" s="384"/>
      <c r="E391" s="54"/>
      <c r="F391" s="383"/>
      <c r="G391" s="385"/>
      <c r="H391" s="385"/>
      <c r="I391" s="385"/>
    </row>
    <row r="392" spans="1:9" ht="12.75" hidden="1" customHeight="1" x14ac:dyDescent="0.25">
      <c r="A392" s="383" t="str">
        <f>CONCATENATE([1]List1!$A$86)</f>
        <v xml:space="preserve"> 4 : 1 </v>
      </c>
      <c r="B392" s="384" t="str">
        <f>CONCATENATE([1]List1!$A$75)</f>
        <v>technická převaha ve dvou kolech, poražený má technické body</v>
      </c>
      <c r="C392" s="384"/>
      <c r="D392" s="384"/>
      <c r="E392" s="54"/>
      <c r="F392" s="383" t="str">
        <f>CONCATENATE([1]List1!$A$84)</f>
        <v xml:space="preserve"> 5 : 0</v>
      </c>
      <c r="G392" s="385" t="str">
        <f>CONCATENATE([1]List1!$A$81)</f>
        <v>diskvalifikace z celé soutěže</v>
      </c>
      <c r="H392" s="385"/>
      <c r="I392" s="385"/>
    </row>
    <row r="393" spans="1:9" ht="12.75" hidden="1" customHeight="1" x14ac:dyDescent="0.25">
      <c r="A393" s="383"/>
      <c r="B393" s="384"/>
      <c r="C393" s="384"/>
      <c r="D393" s="384"/>
      <c r="E393" s="54"/>
      <c r="F393" s="383"/>
      <c r="G393" s="385"/>
      <c r="H393" s="385"/>
      <c r="I393" s="385"/>
    </row>
    <row r="394" spans="1:9" ht="12.75" hidden="1" customHeight="1" x14ac:dyDescent="0.25">
      <c r="A394" s="383" t="str">
        <f>CONCATENATE([1]List1!$A$87)</f>
        <v xml:space="preserve"> 3 : 0 </v>
      </c>
      <c r="B394" s="384" t="str">
        <f>CONCATENATE([1]List1!$A$76)</f>
        <v>vítězství na body, poražený nemá technické body</v>
      </c>
      <c r="C394" s="384"/>
      <c r="D394" s="384"/>
      <c r="E394" s="54"/>
      <c r="F394" s="383" t="str">
        <f>CONCATENATE([1]List1!$A$89)</f>
        <v xml:space="preserve"> 0 : 0 </v>
      </c>
      <c r="G394" s="385" t="str">
        <f>CONCATENATE([1]List1!$A$82)</f>
        <v>oba soupeři jsou diskvalifikováni v utkání</v>
      </c>
      <c r="H394" s="385"/>
      <c r="I394" s="385"/>
    </row>
    <row r="395" spans="1:9" ht="12.75" hidden="1" customHeight="1" x14ac:dyDescent="0.25">
      <c r="A395" s="383"/>
      <c r="B395" s="384"/>
      <c r="C395" s="384"/>
      <c r="D395" s="384"/>
      <c r="E395" s="54"/>
      <c r="F395" s="383"/>
      <c r="G395" s="385"/>
      <c r="H395" s="385"/>
      <c r="I395" s="385"/>
    </row>
    <row r="396" spans="1:9" ht="12.75" hidden="1" customHeight="1" x14ac:dyDescent="0.25">
      <c r="A396" s="383" t="str">
        <f>CONCATENATE([1]List1!$A$88)</f>
        <v xml:space="preserve"> 3 : 1 </v>
      </c>
      <c r="B396" s="384" t="str">
        <f>CONCATENATE([1]List1!$A$77)</f>
        <v>vítězství na body, poražený má technické body</v>
      </c>
      <c r="C396" s="384"/>
      <c r="D396" s="384"/>
      <c r="E396" s="54"/>
      <c r="F396" s="383" t="str">
        <f>CONCATENATE([1]List1!$A$89)</f>
        <v xml:space="preserve"> 0 : 0 </v>
      </c>
      <c r="G396" s="385" t="str">
        <f>CONCATENATE([1]List1!$A$83)</f>
        <v>oba soupeři jsou diskvalifikováni v celé soutěži</v>
      </c>
      <c r="H396" s="385"/>
      <c r="I396" s="385"/>
    </row>
    <row r="397" spans="1:9" ht="12.75" hidden="1" customHeight="1" x14ac:dyDescent="0.25">
      <c r="A397" s="383"/>
      <c r="B397" s="384"/>
      <c r="C397" s="384"/>
      <c r="D397" s="384"/>
      <c r="E397" s="54"/>
      <c r="F397" s="383"/>
      <c r="G397" s="385"/>
      <c r="H397" s="385"/>
      <c r="I397" s="385"/>
    </row>
    <row r="398" spans="1:9" hidden="1" x14ac:dyDescent="0.25">
      <c r="A398" s="383" t="str">
        <f>CONCATENATE([1]List1!$A$84)</f>
        <v xml:space="preserve"> 5 : 0</v>
      </c>
      <c r="B398" s="367" t="str">
        <f>CONCATENATE([1]List1!$A$78)</f>
        <v>vítězství pro zranění soupeře</v>
      </c>
      <c r="C398" s="368"/>
      <c r="D398" s="369"/>
      <c r="E398" s="54"/>
      <c r="F398" s="338" t="str">
        <f>CONCATENATE([1]List1!$A$90)</f>
        <v>Podpis:</v>
      </c>
      <c r="G398" s="339"/>
      <c r="H398" s="339"/>
      <c r="I398" s="340"/>
    </row>
    <row r="399" spans="1:9" hidden="1" x14ac:dyDescent="0.25">
      <c r="A399" s="383"/>
      <c r="B399" s="370"/>
      <c r="C399" s="371"/>
      <c r="D399" s="372"/>
      <c r="E399" s="54"/>
      <c r="F399" s="341"/>
      <c r="G399" s="342"/>
      <c r="H399" s="342"/>
      <c r="I399" s="343"/>
    </row>
    <row r="400" spans="1:9" hidden="1" x14ac:dyDescent="0.25">
      <c r="A400" s="293" t="str">
        <f>CONCATENATE([1]List1!$A$54)</f>
        <v>Bodovací lístek SZČR</v>
      </c>
      <c r="B400" s="293"/>
      <c r="C400" s="293"/>
      <c r="D400" s="293"/>
      <c r="E400" s="293"/>
      <c r="F400" s="293"/>
      <c r="G400" s="293"/>
      <c r="H400" s="293"/>
      <c r="I400" s="293"/>
    </row>
    <row r="401" spans="1:9" hidden="1" x14ac:dyDescent="0.25">
      <c r="A401" s="293"/>
      <c r="B401" s="293"/>
      <c r="C401" s="293"/>
      <c r="D401" s="293"/>
      <c r="E401" s="293"/>
      <c r="F401" s="293"/>
      <c r="G401" s="293"/>
      <c r="H401" s="293"/>
      <c r="I401" s="293"/>
    </row>
    <row r="402" spans="1:9" ht="23.4" hidden="1" thickBot="1" x14ac:dyDescent="0.3">
      <c r="A402" s="53"/>
      <c r="B402" s="53"/>
      <c r="C402" s="53"/>
      <c r="D402" s="49"/>
      <c r="E402" s="53"/>
      <c r="F402" s="49"/>
      <c r="G402" s="49"/>
      <c r="H402" s="49"/>
      <c r="I402" s="49"/>
    </row>
    <row r="403" spans="1:9" ht="13.8" hidden="1" thickTop="1" x14ac:dyDescent="0.25">
      <c r="A403" s="350" t="str">
        <f>CONCATENATE([1]List1!$A$56)</f>
        <v>Bodový rozhodčí:</v>
      </c>
      <c r="B403" s="351"/>
      <c r="C403" s="354"/>
      <c r="D403" s="355"/>
      <c r="E403" s="356"/>
      <c r="F403" s="44"/>
      <c r="G403" s="44"/>
      <c r="H403" s="44"/>
      <c r="I403" s="44"/>
    </row>
    <row r="404" spans="1:9" hidden="1" x14ac:dyDescent="0.25">
      <c r="A404" s="352"/>
      <c r="B404" s="353"/>
      <c r="C404" s="357"/>
      <c r="D404" s="358"/>
      <c r="E404" s="359"/>
      <c r="F404" s="44"/>
      <c r="G404" s="44"/>
      <c r="H404" s="44"/>
      <c r="I404" s="44"/>
    </row>
    <row r="405" spans="1:9" hidden="1" x14ac:dyDescent="0.25">
      <c r="A405" s="360" t="str">
        <f>CONCATENATE([1]List1!$A$57)</f>
        <v>Rozhodčí na žíněnce:</v>
      </c>
      <c r="B405" s="361"/>
      <c r="C405" s="362"/>
      <c r="D405" s="330"/>
      <c r="E405" s="331"/>
      <c r="F405" s="44"/>
      <c r="G405" s="44"/>
      <c r="H405" s="44"/>
      <c r="I405" s="44"/>
    </row>
    <row r="406" spans="1:9" hidden="1" x14ac:dyDescent="0.25">
      <c r="A406" s="352"/>
      <c r="B406" s="353"/>
      <c r="C406" s="357"/>
      <c r="D406" s="358"/>
      <c r="E406" s="359"/>
      <c r="F406" s="44"/>
      <c r="G406" s="44"/>
      <c r="H406" s="44"/>
      <c r="I406" s="44"/>
    </row>
    <row r="407" spans="1:9" hidden="1" x14ac:dyDescent="0.25">
      <c r="A407" s="360" t="str">
        <f>CONCATENATE([1]List1!$A$58)</f>
        <v>Předseda žíněnky</v>
      </c>
      <c r="B407" s="361"/>
      <c r="C407" s="362"/>
      <c r="D407" s="330"/>
      <c r="E407" s="331"/>
      <c r="F407" s="44"/>
      <c r="G407" s="44"/>
      <c r="H407" s="44"/>
      <c r="I407" s="44"/>
    </row>
    <row r="408" spans="1:9" ht="13.8" hidden="1" thickBot="1" x14ac:dyDescent="0.3">
      <c r="A408" s="363"/>
      <c r="B408" s="364"/>
      <c r="C408" s="365"/>
      <c r="D408" s="336"/>
      <c r="E408" s="337"/>
      <c r="F408" s="44"/>
      <c r="G408" s="44"/>
      <c r="H408" s="44"/>
      <c r="I408" s="44"/>
    </row>
    <row r="409" spans="1:9" ht="14.4" hidden="1" thickTop="1" thickBot="1" x14ac:dyDescent="0.3">
      <c r="A409" s="54"/>
      <c r="B409" s="54"/>
      <c r="C409" s="54"/>
      <c r="D409" s="44"/>
      <c r="E409" s="54"/>
      <c r="F409" s="44"/>
      <c r="G409" s="44"/>
      <c r="H409" s="44"/>
      <c r="I409" s="44"/>
    </row>
    <row r="410" spans="1:9" ht="27" hidden="1" thickTop="1" x14ac:dyDescent="0.25">
      <c r="A410" s="302" t="str">
        <f>CONCATENATE([1]List1!$A$40)</f>
        <v>soutěž</v>
      </c>
      <c r="B410" s="303"/>
      <c r="C410" s="55" t="str">
        <f>CONCATENATE([1]List1!$A$41)</f>
        <v>datum</v>
      </c>
      <c r="D410" s="50" t="str">
        <f>CONCATENATE([1]List1!$A$42)</f>
        <v>č. utkání</v>
      </c>
      <c r="E410" s="55" t="str">
        <f>CONCATENATE([1]List1!$A$43)</f>
        <v>hmotnost</v>
      </c>
      <c r="F410" s="50" t="str">
        <f>CONCATENATE([1]List1!$A$44)</f>
        <v>styl</v>
      </c>
      <c r="G410" s="50" t="str">
        <f>CONCATENATE([1]List1!$A$45)</f>
        <v>kolo</v>
      </c>
      <c r="H410" s="51" t="str">
        <f>CONCATENATE([1]List1!$A$46)</f>
        <v>finále</v>
      </c>
      <c r="I410" s="52" t="str">
        <f>CONCATENATE([1]List1!$A$47)</f>
        <v>žíněnka</v>
      </c>
    </row>
    <row r="411" spans="1:9" hidden="1" x14ac:dyDescent="0.25">
      <c r="A411" s="304" t="str">
        <f>CONCATENATE('Hlasatel '!A411)</f>
        <v>Brněnský dráček</v>
      </c>
      <c r="B411" s="305"/>
      <c r="C411" s="308" t="str">
        <f>CONCATENATE('Hlasatel '!C411)</f>
        <v xml:space="preserve"> 31.10.2020 </v>
      </c>
      <c r="D411" s="310">
        <f>ABS('Hlasatel '!D411)</f>
        <v>1</v>
      </c>
      <c r="E411" s="308" t="str">
        <f>CONCATENATE('Hlasatel '!E411)</f>
        <v>C28</v>
      </c>
      <c r="F411" s="310" t="str">
        <f>CONCATENATE('Hlasatel '!F411)</f>
        <v>zadej styl</v>
      </c>
      <c r="G411" s="310" t="str">
        <f>CONCATENATE('Hlasatel '!G411)</f>
        <v>0</v>
      </c>
      <c r="H411" s="300" t="str">
        <f>CONCATENATE('Hlasatel '!H411)</f>
        <v/>
      </c>
      <c r="I411" s="318" t="str">
        <f>CONCATENATE('Hlasatel '!I411)</f>
        <v>2</v>
      </c>
    </row>
    <row r="412" spans="1:9" ht="13.8" hidden="1" thickBot="1" x14ac:dyDescent="0.3">
      <c r="A412" s="306"/>
      <c r="B412" s="307"/>
      <c r="C412" s="309"/>
      <c r="D412" s="311"/>
      <c r="E412" s="309"/>
      <c r="F412" s="311"/>
      <c r="G412" s="311"/>
      <c r="H412" s="301"/>
      <c r="I412" s="319"/>
    </row>
    <row r="413" spans="1:9" ht="14.4" hidden="1" thickTop="1" thickBot="1" x14ac:dyDescent="0.3">
      <c r="A413" s="54"/>
      <c r="B413" s="54"/>
      <c r="C413" s="54"/>
      <c r="D413" s="44"/>
      <c r="E413" s="54"/>
      <c r="F413" s="44"/>
      <c r="G413" s="44"/>
      <c r="H413" s="44"/>
      <c r="I413" s="44"/>
    </row>
    <row r="414" spans="1:9" ht="13.8" hidden="1" thickTop="1" x14ac:dyDescent="0.25">
      <c r="A414" s="274" t="str">
        <f>CONCATENATE([1]List1!$A$48)</f>
        <v>červený</v>
      </c>
      <c r="B414" s="275"/>
      <c r="C414" s="275"/>
      <c r="D414" s="276"/>
      <c r="E414" s="277"/>
      <c r="F414" s="278" t="str">
        <f>CONCATENATE([1]List1!$A$49)</f>
        <v>modrý</v>
      </c>
      <c r="G414" s="279"/>
      <c r="H414" s="279"/>
      <c r="I414" s="280"/>
    </row>
    <row r="415" spans="1:9" hidden="1" x14ac:dyDescent="0.25">
      <c r="A415" s="281" t="str">
        <f>CONCATENATE([1]List1!$A$50)</f>
        <v>jméno</v>
      </c>
      <c r="B415" s="282"/>
      <c r="C415" s="85" t="str">
        <f>CONCATENATE([1]List1!$A$51)</f>
        <v>oddíl</v>
      </c>
      <c r="D415" s="63" t="str">
        <f>CONCATENATE([1]List1!$A$52)</f>
        <v>los</v>
      </c>
      <c r="E415" s="277"/>
      <c r="F415" s="283" t="str">
        <f>CONCATENATE([1]List1!$A$50)</f>
        <v>jméno</v>
      </c>
      <c r="G415" s="284"/>
      <c r="H415" s="62" t="str">
        <f>CONCATENATE([1]List1!$A$51)</f>
        <v>oddíl</v>
      </c>
      <c r="I415" s="63" t="str">
        <f>CONCATENATE([1]List1!$A$52)</f>
        <v>los</v>
      </c>
    </row>
    <row r="416" spans="1:9" hidden="1" x14ac:dyDescent="0.25">
      <c r="A416" s="312" t="str">
        <f>CONCATENATE('Hlasatel '!A416)</f>
        <v/>
      </c>
      <c r="B416" s="313"/>
      <c r="C416" s="316" t="str">
        <f>CONCATENATE('Hlasatel '!C416)</f>
        <v/>
      </c>
      <c r="D416" s="294" t="str">
        <f>CONCATENATE('Hlasatel '!D416)</f>
        <v>4</v>
      </c>
      <c r="E416" s="277"/>
      <c r="F416" s="312" t="str">
        <f>CONCATENATE('Hlasatel '!F416)</f>
        <v/>
      </c>
      <c r="G416" s="313"/>
      <c r="H416" s="316" t="str">
        <f>CONCATENATE('Hlasatel '!H416)</f>
        <v/>
      </c>
      <c r="I416" s="294" t="str">
        <f>CONCATENATE('Hlasatel '!I416)</f>
        <v>5</v>
      </c>
    </row>
    <row r="417" spans="1:9" ht="13.8" hidden="1" thickBot="1" x14ac:dyDescent="0.3">
      <c r="A417" s="314"/>
      <c r="B417" s="315"/>
      <c r="C417" s="317"/>
      <c r="D417" s="295"/>
      <c r="E417" s="277"/>
      <c r="F417" s="314"/>
      <c r="G417" s="315"/>
      <c r="H417" s="317"/>
      <c r="I417" s="295"/>
    </row>
    <row r="418" spans="1:9" ht="14.4" hidden="1" thickTop="1" thickBot="1" x14ac:dyDescent="0.3">
      <c r="A418" s="87"/>
      <c r="B418" s="87"/>
      <c r="C418" s="87"/>
      <c r="D418" s="70"/>
      <c r="E418" s="61"/>
      <c r="F418" s="70"/>
      <c r="G418" s="70"/>
      <c r="H418" s="70"/>
      <c r="I418" s="70"/>
    </row>
    <row r="419" spans="1:9" ht="13.8" hidden="1" thickTop="1" x14ac:dyDescent="0.25">
      <c r="A419" s="84" t="str">
        <f>CONCATENATE([1]List1!$A$59)</f>
        <v>součet</v>
      </c>
      <c r="B419" s="279" t="str">
        <f>$B$20</f>
        <v>2 minuty</v>
      </c>
      <c r="C419" s="279"/>
      <c r="D419" s="91">
        <f>$D$20</f>
        <v>0</v>
      </c>
      <c r="E419" s="60" t="str">
        <f>CONCATENATE([1]List1!$A$60)</f>
        <v>body</v>
      </c>
      <c r="F419" s="279" t="str">
        <f>$F$20</f>
        <v>2 minuty</v>
      </c>
      <c r="G419" s="279"/>
      <c r="H419" s="91">
        <f>$H$20</f>
        <v>0</v>
      </c>
      <c r="I419" s="71" t="str">
        <f>CONCATENATE([1]List1!$A$59)</f>
        <v>součet</v>
      </c>
    </row>
    <row r="420" spans="1:9" hidden="1" x14ac:dyDescent="0.25">
      <c r="A420" s="379"/>
      <c r="B420" s="347"/>
      <c r="C420" s="347"/>
      <c r="D420" s="344"/>
      <c r="E420" s="382" t="str">
        <f>CONCATENATE([1]List1!$A$62)</f>
        <v>1</v>
      </c>
      <c r="F420" s="347"/>
      <c r="G420" s="347"/>
      <c r="H420" s="344"/>
      <c r="I420" s="321"/>
    </row>
    <row r="421" spans="1:9" hidden="1" x14ac:dyDescent="0.25">
      <c r="A421" s="380"/>
      <c r="B421" s="348"/>
      <c r="C421" s="348"/>
      <c r="D421" s="345"/>
      <c r="E421" s="382"/>
      <c r="F421" s="348"/>
      <c r="G421" s="348"/>
      <c r="H421" s="345"/>
      <c r="I421" s="321"/>
    </row>
    <row r="422" spans="1:9" hidden="1" x14ac:dyDescent="0.25">
      <c r="A422" s="381"/>
      <c r="B422" s="349"/>
      <c r="C422" s="349"/>
      <c r="D422" s="346"/>
      <c r="E422" s="382"/>
      <c r="F422" s="349"/>
      <c r="G422" s="349"/>
      <c r="H422" s="346"/>
      <c r="I422" s="321"/>
    </row>
    <row r="423" spans="1:9" hidden="1" x14ac:dyDescent="0.25">
      <c r="A423" s="283" t="str">
        <f>CONCATENATE([1]List1!$A$65)</f>
        <v>přestávka 30 sekund</v>
      </c>
      <c r="B423" s="284"/>
      <c r="C423" s="284"/>
      <c r="D423" s="321"/>
      <c r="E423" s="68"/>
      <c r="F423" s="283" t="str">
        <f>CONCATENATE([1]List1!$A$65)</f>
        <v>přestávka 30 sekund</v>
      </c>
      <c r="G423" s="284"/>
      <c r="H423" s="284"/>
      <c r="I423" s="321"/>
    </row>
    <row r="424" spans="1:9" hidden="1" x14ac:dyDescent="0.25">
      <c r="A424" s="379"/>
      <c r="B424" s="347"/>
      <c r="C424" s="347"/>
      <c r="D424" s="344"/>
      <c r="E424" s="382" t="str">
        <f>CONCATENATE([1]List1!$A$63)</f>
        <v>2</v>
      </c>
      <c r="F424" s="347"/>
      <c r="G424" s="347"/>
      <c r="H424" s="344"/>
      <c r="I424" s="321"/>
    </row>
    <row r="425" spans="1:9" hidden="1" x14ac:dyDescent="0.25">
      <c r="A425" s="380"/>
      <c r="B425" s="348"/>
      <c r="C425" s="348"/>
      <c r="D425" s="345"/>
      <c r="E425" s="382"/>
      <c r="F425" s="348"/>
      <c r="G425" s="348"/>
      <c r="H425" s="345"/>
      <c r="I425" s="321"/>
    </row>
    <row r="426" spans="1:9" hidden="1" x14ac:dyDescent="0.25">
      <c r="A426" s="381"/>
      <c r="B426" s="349"/>
      <c r="C426" s="349"/>
      <c r="D426" s="346"/>
      <c r="E426" s="382"/>
      <c r="F426" s="349"/>
      <c r="G426" s="349"/>
      <c r="H426" s="346"/>
      <c r="I426" s="321"/>
    </row>
    <row r="427" spans="1:9" hidden="1" x14ac:dyDescent="0.25">
      <c r="A427" s="283" t="str">
        <f>CONCATENATE([1]List1!$A$65)</f>
        <v>přestávka 30 sekund</v>
      </c>
      <c r="B427" s="284"/>
      <c r="C427" s="284"/>
      <c r="D427" s="321"/>
      <c r="E427" s="68"/>
      <c r="F427" s="283" t="str">
        <f>CONCATENATE([1]List1!$A$65)</f>
        <v>přestávka 30 sekund</v>
      </c>
      <c r="G427" s="284"/>
      <c r="H427" s="284"/>
      <c r="I427" s="321"/>
    </row>
    <row r="428" spans="1:9" hidden="1" x14ac:dyDescent="0.25">
      <c r="A428" s="379"/>
      <c r="B428" s="347"/>
      <c r="C428" s="347"/>
      <c r="D428" s="344"/>
      <c r="E428" s="382" t="str">
        <f>CONCATENATE([1]List1!$A$64)</f>
        <v>3</v>
      </c>
      <c r="F428" s="347"/>
      <c r="G428" s="347"/>
      <c r="H428" s="344"/>
      <c r="I428" s="321"/>
    </row>
    <row r="429" spans="1:9" hidden="1" x14ac:dyDescent="0.25">
      <c r="A429" s="380"/>
      <c r="B429" s="348"/>
      <c r="C429" s="348"/>
      <c r="D429" s="345"/>
      <c r="E429" s="382"/>
      <c r="F429" s="348"/>
      <c r="G429" s="348"/>
      <c r="H429" s="345"/>
      <c r="I429" s="321"/>
    </row>
    <row r="430" spans="1:9" ht="13.8" hidden="1" thickBot="1" x14ac:dyDescent="0.3">
      <c r="A430" s="397"/>
      <c r="B430" s="349"/>
      <c r="C430" s="349"/>
      <c r="D430" s="346"/>
      <c r="E430" s="382"/>
      <c r="F430" s="349"/>
      <c r="G430" s="349"/>
      <c r="H430" s="346"/>
      <c r="I430" s="402"/>
    </row>
    <row r="431" spans="1:9" ht="14.4" hidden="1" thickTop="1" thickBot="1" x14ac:dyDescent="0.3">
      <c r="A431" s="54"/>
      <c r="B431" s="54"/>
      <c r="C431" s="54"/>
      <c r="D431" s="44"/>
      <c r="E431" s="54"/>
      <c r="F431" s="44"/>
      <c r="G431" s="44"/>
      <c r="H431" s="44"/>
      <c r="I431" s="44"/>
    </row>
    <row r="432" spans="1:9" hidden="1" x14ac:dyDescent="0.25">
      <c r="A432" s="403"/>
      <c r="B432" s="406" t="str">
        <f>CONCATENATE([1]List1!$A$66)</f>
        <v>součet technických bodů červený ve všech kolech</v>
      </c>
      <c r="C432" s="407"/>
      <c r="D432" s="44"/>
      <c r="E432" s="54"/>
      <c r="F432" s="44"/>
      <c r="G432" s="408" t="str">
        <f>CONCATENATE([1]List1!$A$67)</f>
        <v>součet technických bodů modrý ve všech kolech</v>
      </c>
      <c r="H432" s="409"/>
      <c r="I432" s="410"/>
    </row>
    <row r="433" spans="1:9" hidden="1" x14ac:dyDescent="0.25">
      <c r="A433" s="404"/>
      <c r="B433" s="406"/>
      <c r="C433" s="407"/>
      <c r="D433" s="44"/>
      <c r="E433" s="54"/>
      <c r="F433" s="44"/>
      <c r="G433" s="408"/>
      <c r="H433" s="409"/>
      <c r="I433" s="411"/>
    </row>
    <row r="434" spans="1:9" ht="13.8" hidden="1" thickBot="1" x14ac:dyDescent="0.3">
      <c r="A434" s="405"/>
      <c r="B434" s="406"/>
      <c r="C434" s="407"/>
      <c r="D434" s="44"/>
      <c r="E434" s="54"/>
      <c r="F434" s="44"/>
      <c r="G434" s="408"/>
      <c r="H434" s="409"/>
      <c r="I434" s="412"/>
    </row>
    <row r="435" spans="1:9" hidden="1" x14ac:dyDescent="0.25">
      <c r="A435" s="54"/>
      <c r="B435" s="392" t="str">
        <f>CONCATENATE([1]List1!$A$68)</f>
        <v>kvalifikační body červený</v>
      </c>
      <c r="C435" s="392"/>
      <c r="D435" s="333"/>
      <c r="E435" s="54"/>
      <c r="F435" s="333"/>
      <c r="G435" s="393" t="str">
        <f>CONCATENATE([1]List1!$A$69)</f>
        <v>kvalifikační body modrý</v>
      </c>
      <c r="H435" s="393"/>
      <c r="I435" s="44"/>
    </row>
    <row r="436" spans="1:9" hidden="1" x14ac:dyDescent="0.25">
      <c r="A436" s="54"/>
      <c r="B436" s="392"/>
      <c r="C436" s="392"/>
      <c r="D436" s="333"/>
      <c r="E436" s="54"/>
      <c r="F436" s="333"/>
      <c r="G436" s="393"/>
      <c r="H436" s="393"/>
      <c r="I436" s="44"/>
    </row>
    <row r="437" spans="1:9" hidden="1" x14ac:dyDescent="0.25">
      <c r="A437" s="54"/>
      <c r="B437" s="392"/>
      <c r="C437" s="392"/>
      <c r="D437" s="333"/>
      <c r="E437" s="54"/>
      <c r="F437" s="333"/>
      <c r="G437" s="393"/>
      <c r="H437" s="393"/>
      <c r="I437" s="44"/>
    </row>
    <row r="438" spans="1:9" ht="13.8" hidden="1" thickBot="1" x14ac:dyDescent="0.3">
      <c r="A438" s="54"/>
      <c r="B438" s="54"/>
      <c r="C438" s="54"/>
      <c r="D438" s="44"/>
      <c r="E438" s="54"/>
      <c r="F438" s="44"/>
      <c r="G438" s="44"/>
      <c r="H438" s="44"/>
      <c r="I438" s="44"/>
    </row>
    <row r="439" spans="1:9" ht="13.8" hidden="1" thickTop="1" x14ac:dyDescent="0.25">
      <c r="A439" s="88" t="str">
        <f>CONCATENATE([1]List1!$A$70)</f>
        <v>Vítěz:</v>
      </c>
      <c r="B439" s="69"/>
      <c r="C439" s="69"/>
      <c r="D439" s="42"/>
      <c r="E439" s="69"/>
      <c r="F439" s="42"/>
      <c r="G439" s="72"/>
      <c r="H439" s="394" t="str">
        <f>CONCATENATE([1]List1!$A$71)</f>
        <v>Skutečný čas:</v>
      </c>
      <c r="I439" s="395"/>
    </row>
    <row r="440" spans="1:9" hidden="1" x14ac:dyDescent="0.25">
      <c r="A440" s="89"/>
      <c r="B440" s="73"/>
      <c r="C440" s="73"/>
      <c r="D440" s="45"/>
      <c r="E440" s="73"/>
      <c r="F440" s="45"/>
      <c r="G440" s="74"/>
      <c r="H440" s="75"/>
      <c r="I440" s="76"/>
    </row>
    <row r="441" spans="1:9" ht="13.8" hidden="1" thickBot="1" x14ac:dyDescent="0.3">
      <c r="A441" s="90"/>
      <c r="B441" s="78"/>
      <c r="C441" s="78"/>
      <c r="D441" s="77"/>
      <c r="E441" s="78"/>
      <c r="F441" s="77"/>
      <c r="G441" s="79"/>
      <c r="H441" s="80"/>
      <c r="I441" s="81"/>
    </row>
    <row r="442" spans="1:9" ht="13.8" hidden="1" thickTop="1" x14ac:dyDescent="0.25">
      <c r="A442" s="69"/>
      <c r="B442" s="69"/>
      <c r="C442" s="69"/>
      <c r="D442" s="42"/>
      <c r="E442" s="69"/>
      <c r="F442" s="42"/>
      <c r="G442" s="42"/>
      <c r="H442" s="42"/>
      <c r="I442" s="42"/>
    </row>
    <row r="443" spans="1:9" hidden="1" x14ac:dyDescent="0.25">
      <c r="A443" s="396" t="str">
        <f>CONCATENATE([1]List1!$A$72)</f>
        <v>Kvalifikace do tabulky:</v>
      </c>
      <c r="B443" s="396"/>
      <c r="C443" s="396"/>
      <c r="D443" s="396"/>
      <c r="E443" s="396"/>
      <c r="F443" s="396"/>
      <c r="G443" s="396"/>
      <c r="H443" s="396"/>
      <c r="I443" s="396"/>
    </row>
    <row r="444" spans="1:9" hidden="1" x14ac:dyDescent="0.25">
      <c r="A444" s="396"/>
      <c r="B444" s="396"/>
      <c r="C444" s="396"/>
      <c r="D444" s="396"/>
      <c r="E444" s="396"/>
      <c r="F444" s="396"/>
      <c r="G444" s="396"/>
      <c r="H444" s="396"/>
      <c r="I444" s="396"/>
    </row>
    <row r="445" spans="1:9" hidden="1" x14ac:dyDescent="0.25">
      <c r="A445" s="383" t="str">
        <f>CONCATENATE([1]List1!$A$84)</f>
        <v xml:space="preserve"> 5 : 0</v>
      </c>
      <c r="B445" s="367" t="str">
        <f>CONCATENATE([1]List1!$A$73)</f>
        <v>vítězství na lopatky</v>
      </c>
      <c r="C445" s="368"/>
      <c r="D445" s="369"/>
      <c r="E445" s="54"/>
      <c r="F445" s="383" t="str">
        <f>CONCATENATE([1]List1!$A$84)</f>
        <v xml:space="preserve"> 5 : 0</v>
      </c>
      <c r="G445" s="415" t="str">
        <f>CONCATENATE([1]List1!$A$79)</f>
        <v>vítězství pro nenastoupení soupeře</v>
      </c>
      <c r="H445" s="416"/>
      <c r="I445" s="417"/>
    </row>
    <row r="446" spans="1:9" hidden="1" x14ac:dyDescent="0.25">
      <c r="A446" s="383"/>
      <c r="B446" s="370"/>
      <c r="C446" s="371"/>
      <c r="D446" s="372"/>
      <c r="E446" s="54"/>
      <c r="F446" s="383"/>
      <c r="G446" s="418"/>
      <c r="H446" s="419"/>
      <c r="I446" s="420"/>
    </row>
    <row r="447" spans="1:9" ht="12.75" hidden="1" customHeight="1" x14ac:dyDescent="0.25">
      <c r="A447" s="383" t="str">
        <f>CONCATENATE([1]List1!$A$85)</f>
        <v xml:space="preserve"> 4 : 0 </v>
      </c>
      <c r="B447" s="384" t="str">
        <f>CONCATENATE([1]List1!$A$74)</f>
        <v>technická převaha ve dvou kolech, poražený nemá technické body</v>
      </c>
      <c r="C447" s="384"/>
      <c r="D447" s="384"/>
      <c r="E447" s="54"/>
      <c r="F447" s="366" t="str">
        <f>[1]List1!$C$85</f>
        <v xml:space="preserve"> 5 : 0 </v>
      </c>
      <c r="G447" s="385" t="str">
        <f>CONCATENATE([1]List1!$A$80)</f>
        <v>diskvalifikace pro 3 "O"</v>
      </c>
      <c r="H447" s="385"/>
      <c r="I447" s="385"/>
    </row>
    <row r="448" spans="1:9" ht="12.75" hidden="1" customHeight="1" x14ac:dyDescent="0.25">
      <c r="A448" s="383"/>
      <c r="B448" s="384"/>
      <c r="C448" s="384"/>
      <c r="D448" s="384"/>
      <c r="E448" s="54"/>
      <c r="F448" s="383"/>
      <c r="G448" s="385"/>
      <c r="H448" s="385"/>
      <c r="I448" s="385"/>
    </row>
    <row r="449" spans="1:9" ht="12.75" hidden="1" customHeight="1" x14ac:dyDescent="0.25">
      <c r="A449" s="383" t="str">
        <f>CONCATENATE([1]List1!$A$86)</f>
        <v xml:space="preserve"> 4 : 1 </v>
      </c>
      <c r="B449" s="384" t="str">
        <f>CONCATENATE([1]List1!$A$75)</f>
        <v>technická převaha ve dvou kolech, poražený má technické body</v>
      </c>
      <c r="C449" s="384"/>
      <c r="D449" s="384"/>
      <c r="E449" s="54"/>
      <c r="F449" s="383" t="str">
        <f>CONCATENATE([1]List1!$A$84)</f>
        <v xml:space="preserve"> 5 : 0</v>
      </c>
      <c r="G449" s="385" t="str">
        <f>CONCATENATE([1]List1!$A$81)</f>
        <v>diskvalifikace z celé soutěže</v>
      </c>
      <c r="H449" s="385"/>
      <c r="I449" s="385"/>
    </row>
    <row r="450" spans="1:9" ht="12.75" hidden="1" customHeight="1" x14ac:dyDescent="0.25">
      <c r="A450" s="383"/>
      <c r="B450" s="384"/>
      <c r="C450" s="384"/>
      <c r="D450" s="384"/>
      <c r="E450" s="54"/>
      <c r="F450" s="383"/>
      <c r="G450" s="385"/>
      <c r="H450" s="385"/>
      <c r="I450" s="385"/>
    </row>
    <row r="451" spans="1:9" ht="12.75" hidden="1" customHeight="1" x14ac:dyDescent="0.25">
      <c r="A451" s="383" t="str">
        <f>CONCATENATE([1]List1!$A$87)</f>
        <v xml:space="preserve"> 3 : 0 </v>
      </c>
      <c r="B451" s="384" t="str">
        <f>CONCATENATE([1]List1!$A$76)</f>
        <v>vítězství na body, poražený nemá technické body</v>
      </c>
      <c r="C451" s="384"/>
      <c r="D451" s="384"/>
      <c r="E451" s="54"/>
      <c r="F451" s="383" t="str">
        <f>CONCATENATE([1]List1!$A$89)</f>
        <v xml:space="preserve"> 0 : 0 </v>
      </c>
      <c r="G451" s="385" t="str">
        <f>CONCATENATE([1]List1!$A$82)</f>
        <v>oba soupeři jsou diskvalifikováni v utkání</v>
      </c>
      <c r="H451" s="385"/>
      <c r="I451" s="385"/>
    </row>
    <row r="452" spans="1:9" ht="12.75" hidden="1" customHeight="1" x14ac:dyDescent="0.25">
      <c r="A452" s="383"/>
      <c r="B452" s="384"/>
      <c r="C452" s="384"/>
      <c r="D452" s="384"/>
      <c r="E452" s="54"/>
      <c r="F452" s="383"/>
      <c r="G452" s="385"/>
      <c r="H452" s="385"/>
      <c r="I452" s="385"/>
    </row>
    <row r="453" spans="1:9" ht="12.75" hidden="1" customHeight="1" x14ac:dyDescent="0.25">
      <c r="A453" s="383" t="str">
        <f>CONCATENATE([1]List1!$A$88)</f>
        <v xml:space="preserve"> 3 : 1 </v>
      </c>
      <c r="B453" s="384" t="str">
        <f>CONCATENATE([1]List1!$A$77)</f>
        <v>vítězství na body, poražený má technické body</v>
      </c>
      <c r="C453" s="384"/>
      <c r="D453" s="384"/>
      <c r="E453" s="54"/>
      <c r="F453" s="383" t="str">
        <f>CONCATENATE([1]List1!$A$89)</f>
        <v xml:space="preserve"> 0 : 0 </v>
      </c>
      <c r="G453" s="385" t="str">
        <f>CONCATENATE([1]List1!$A$83)</f>
        <v>oba soupeři jsou diskvalifikováni v celé soutěži</v>
      </c>
      <c r="H453" s="385"/>
      <c r="I453" s="385"/>
    </row>
    <row r="454" spans="1:9" ht="12.75" hidden="1" customHeight="1" x14ac:dyDescent="0.25">
      <c r="A454" s="383"/>
      <c r="B454" s="384"/>
      <c r="C454" s="384"/>
      <c r="D454" s="384"/>
      <c r="E454" s="54"/>
      <c r="F454" s="383"/>
      <c r="G454" s="385"/>
      <c r="H454" s="385"/>
      <c r="I454" s="385"/>
    </row>
    <row r="455" spans="1:9" hidden="1" x14ac:dyDescent="0.25">
      <c r="A455" s="383" t="str">
        <f>CONCATENATE([1]List1!$A$84)</f>
        <v xml:space="preserve"> 5 : 0</v>
      </c>
      <c r="B455" s="367" t="str">
        <f>CONCATENATE([1]List1!$A$78)</f>
        <v>vítězství pro zranění soupeře</v>
      </c>
      <c r="C455" s="368"/>
      <c r="D455" s="369"/>
      <c r="E455" s="54"/>
      <c r="F455" s="338" t="str">
        <f>CONCATENATE([1]List1!$A$90)</f>
        <v>Podpis:</v>
      </c>
      <c r="G455" s="339"/>
      <c r="H455" s="339"/>
      <c r="I455" s="340"/>
    </row>
    <row r="456" spans="1:9" hidden="1" x14ac:dyDescent="0.25">
      <c r="A456" s="383"/>
      <c r="B456" s="370"/>
      <c r="C456" s="371"/>
      <c r="D456" s="372"/>
      <c r="E456" s="54"/>
      <c r="F456" s="341"/>
      <c r="G456" s="342"/>
      <c r="H456" s="342"/>
      <c r="I456" s="343"/>
    </row>
    <row r="457" spans="1:9" hidden="1" x14ac:dyDescent="0.25">
      <c r="A457" s="293" t="str">
        <f>A400</f>
        <v>Bodovací lístek SZČR</v>
      </c>
      <c r="B457" s="293"/>
      <c r="C457" s="293"/>
      <c r="D457" s="293"/>
      <c r="E457" s="293"/>
      <c r="F457" s="293"/>
      <c r="G457" s="293"/>
      <c r="H457" s="293"/>
      <c r="I457" s="293"/>
    </row>
    <row r="458" spans="1:9" hidden="1" x14ac:dyDescent="0.25">
      <c r="A458" s="293"/>
      <c r="B458" s="293"/>
      <c r="C458" s="293"/>
      <c r="D458" s="293"/>
      <c r="E458" s="293"/>
      <c r="F458" s="293"/>
      <c r="G458" s="293"/>
      <c r="H458" s="293"/>
      <c r="I458" s="293"/>
    </row>
    <row r="459" spans="1:9" ht="23.4" hidden="1" thickBot="1" x14ac:dyDescent="0.3">
      <c r="A459" s="53"/>
      <c r="B459" s="53"/>
      <c r="C459" s="53"/>
      <c r="D459" s="49"/>
      <c r="E459" s="53"/>
      <c r="F459" s="49"/>
      <c r="G459" s="49"/>
      <c r="H459" s="49"/>
      <c r="I459" s="49"/>
    </row>
    <row r="460" spans="1:9" ht="13.8" hidden="1" thickTop="1" x14ac:dyDescent="0.25">
      <c r="A460" s="350" t="str">
        <f>A403</f>
        <v>Bodový rozhodčí:</v>
      </c>
      <c r="B460" s="351"/>
      <c r="C460" s="354"/>
      <c r="D460" s="355"/>
      <c r="E460" s="356"/>
      <c r="F460" s="44"/>
      <c r="G460" s="44"/>
      <c r="H460" s="44"/>
      <c r="I460" s="44"/>
    </row>
    <row r="461" spans="1:9" hidden="1" x14ac:dyDescent="0.25">
      <c r="A461" s="352"/>
      <c r="B461" s="353"/>
      <c r="C461" s="357"/>
      <c r="D461" s="358"/>
      <c r="E461" s="359"/>
      <c r="F461" s="44"/>
      <c r="G461" s="44"/>
      <c r="H461" s="44"/>
      <c r="I461" s="44"/>
    </row>
    <row r="462" spans="1:9" hidden="1" x14ac:dyDescent="0.25">
      <c r="A462" s="360" t="str">
        <f>A405</f>
        <v>Rozhodčí na žíněnce:</v>
      </c>
      <c r="B462" s="361"/>
      <c r="C462" s="362"/>
      <c r="D462" s="330"/>
      <c r="E462" s="331"/>
      <c r="F462" s="44"/>
      <c r="G462" s="44"/>
      <c r="H462" s="44"/>
      <c r="I462" s="44"/>
    </row>
    <row r="463" spans="1:9" hidden="1" x14ac:dyDescent="0.25">
      <c r="A463" s="352"/>
      <c r="B463" s="353"/>
      <c r="C463" s="357"/>
      <c r="D463" s="358"/>
      <c r="E463" s="359"/>
      <c r="F463" s="44"/>
      <c r="G463" s="44"/>
      <c r="H463" s="44"/>
      <c r="I463" s="44"/>
    </row>
    <row r="464" spans="1:9" hidden="1" x14ac:dyDescent="0.25">
      <c r="A464" s="360" t="str">
        <f>A407</f>
        <v>Předseda žíněnky</v>
      </c>
      <c r="B464" s="361"/>
      <c r="C464" s="362"/>
      <c r="D464" s="330"/>
      <c r="E464" s="331"/>
      <c r="F464" s="44"/>
      <c r="G464" s="44"/>
      <c r="H464" s="44"/>
      <c r="I464" s="44"/>
    </row>
    <row r="465" spans="1:9" ht="13.8" hidden="1" thickBot="1" x14ac:dyDescent="0.3">
      <c r="A465" s="363"/>
      <c r="B465" s="364"/>
      <c r="C465" s="365"/>
      <c r="D465" s="336"/>
      <c r="E465" s="337"/>
      <c r="F465" s="44"/>
      <c r="G465" s="44"/>
      <c r="H465" s="44"/>
      <c r="I465" s="44"/>
    </row>
    <row r="466" spans="1:9" ht="14.4" hidden="1" thickTop="1" thickBot="1" x14ac:dyDescent="0.3">
      <c r="A466" s="54"/>
      <c r="B466" s="54"/>
      <c r="C466" s="54"/>
      <c r="D466" s="44"/>
      <c r="E466" s="54"/>
      <c r="F466" s="44"/>
      <c r="G466" s="44"/>
      <c r="H466" s="44"/>
      <c r="I466" s="44"/>
    </row>
    <row r="467" spans="1:9" ht="27" hidden="1" thickTop="1" x14ac:dyDescent="0.25">
      <c r="A467" s="302" t="str">
        <f>CONCATENATE([1]List1!$A$40)</f>
        <v>soutěž</v>
      </c>
      <c r="B467" s="303"/>
      <c r="C467" s="55" t="str">
        <f>CONCATENATE([1]List1!$A$41)</f>
        <v>datum</v>
      </c>
      <c r="D467" s="50" t="str">
        <f>CONCATENATE([1]List1!$A$42)</f>
        <v>č. utkání</v>
      </c>
      <c r="E467" s="55" t="str">
        <f>CONCATENATE([1]List1!$A$43)</f>
        <v>hmotnost</v>
      </c>
      <c r="F467" s="50" t="str">
        <f>CONCATENATE([1]List1!$A$44)</f>
        <v>styl</v>
      </c>
      <c r="G467" s="50" t="str">
        <f>CONCATENATE([1]List1!$A$45)</f>
        <v>kolo</v>
      </c>
      <c r="H467" s="51" t="str">
        <f>CONCATENATE([1]List1!$A$46)</f>
        <v>finále</v>
      </c>
      <c r="I467" s="52" t="str">
        <f>CONCATENATE([1]List1!$A$47)</f>
        <v>žíněnka</v>
      </c>
    </row>
    <row r="468" spans="1:9" hidden="1" x14ac:dyDescent="0.25">
      <c r="A468" s="304" t="str">
        <f>CONCATENATE('Hlasatel '!A468)</f>
        <v>Brněnský dráček</v>
      </c>
      <c r="B468" s="305"/>
      <c r="C468" s="308" t="str">
        <f>CONCATENATE('Hlasatel '!C468)</f>
        <v xml:space="preserve"> 31.10.2020 </v>
      </c>
      <c r="D468" s="310">
        <f>ABS('Hlasatel '!D468)</f>
        <v>0</v>
      </c>
      <c r="E468" s="308" t="str">
        <f>CONCATENATE('Hlasatel '!E468)</f>
        <v>C28</v>
      </c>
      <c r="F468" s="310" t="str">
        <f>CONCATENATE('Hlasatel '!F468)</f>
        <v>zadej styl</v>
      </c>
      <c r="G468" s="310" t="str">
        <f>CONCATENATE('Hlasatel '!G468)</f>
        <v>0</v>
      </c>
      <c r="H468" s="300" t="str">
        <f>CONCATENATE('Hlasatel '!H468)</f>
        <v/>
      </c>
      <c r="I468" s="318" t="str">
        <f>CONCATENATE('Hlasatel '!I468)</f>
        <v>2</v>
      </c>
    </row>
    <row r="469" spans="1:9" ht="13.8" hidden="1" thickBot="1" x14ac:dyDescent="0.3">
      <c r="A469" s="306"/>
      <c r="B469" s="307"/>
      <c r="C469" s="309"/>
      <c r="D469" s="311"/>
      <c r="E469" s="309"/>
      <c r="F469" s="311"/>
      <c r="G469" s="311"/>
      <c r="H469" s="301"/>
      <c r="I469" s="319"/>
    </row>
    <row r="470" spans="1:9" ht="14.4" hidden="1" thickTop="1" thickBot="1" x14ac:dyDescent="0.3">
      <c r="A470" s="54"/>
      <c r="B470" s="54"/>
      <c r="C470" s="54"/>
      <c r="D470" s="44"/>
      <c r="E470" s="54"/>
      <c r="F470" s="44"/>
      <c r="G470" s="44"/>
      <c r="H470" s="44"/>
      <c r="I470" s="44"/>
    </row>
    <row r="471" spans="1:9" ht="13.8" hidden="1" thickTop="1" x14ac:dyDescent="0.25">
      <c r="A471" s="274" t="str">
        <f>CONCATENATE([1]List1!$A$48)</f>
        <v>červený</v>
      </c>
      <c r="B471" s="275"/>
      <c r="C471" s="275"/>
      <c r="D471" s="276"/>
      <c r="E471" s="277"/>
      <c r="F471" s="278" t="str">
        <f>CONCATENATE([1]List1!$A$49)</f>
        <v>modrý</v>
      </c>
      <c r="G471" s="279"/>
      <c r="H471" s="279"/>
      <c r="I471" s="280"/>
    </row>
    <row r="472" spans="1:9" hidden="1" x14ac:dyDescent="0.25">
      <c r="A472" s="281" t="str">
        <f>CONCATENATE([1]List1!$A$50)</f>
        <v>jméno</v>
      </c>
      <c r="B472" s="282"/>
      <c r="C472" s="85" t="str">
        <f>CONCATENATE([1]List1!$A$51)</f>
        <v>oddíl</v>
      </c>
      <c r="D472" s="63" t="str">
        <f>CONCATENATE([1]List1!$A$52)</f>
        <v>los</v>
      </c>
      <c r="E472" s="277"/>
      <c r="F472" s="283" t="str">
        <f>CONCATENATE([1]List1!$A$50)</f>
        <v>jméno</v>
      </c>
      <c r="G472" s="284"/>
      <c r="H472" s="62" t="str">
        <f>CONCATENATE([1]List1!$A$51)</f>
        <v>oddíl</v>
      </c>
      <c r="I472" s="63" t="str">
        <f>CONCATENATE([1]List1!$A$52)</f>
        <v>los</v>
      </c>
    </row>
    <row r="473" spans="1:9" hidden="1" x14ac:dyDescent="0.25">
      <c r="A473" s="285" t="str">
        <f>CONCATENATE('Hlasatel '!A473)</f>
        <v>Šabata Robert</v>
      </c>
      <c r="B473" s="286"/>
      <c r="C473" s="289" t="str">
        <f>CONCATENATE('Hlasatel '!C473)</f>
        <v>TAK Hellas Brno</v>
      </c>
      <c r="D473" s="294" t="str">
        <f>CONCATENATE('Hlasatel '!D473)</f>
        <v>2</v>
      </c>
      <c r="E473" s="277"/>
      <c r="F473" s="285" t="str">
        <f>CONCATENATE('Hlasatel '!F473)</f>
        <v/>
      </c>
      <c r="G473" s="286"/>
      <c r="H473" s="289" t="str">
        <f>CONCATENATE('Hlasatel '!H473)</f>
        <v/>
      </c>
      <c r="I473" s="294" t="str">
        <f>CONCATENATE('Hlasatel '!I473)</f>
        <v>4</v>
      </c>
    </row>
    <row r="474" spans="1:9" ht="13.8" hidden="1" thickBot="1" x14ac:dyDescent="0.3">
      <c r="A474" s="287"/>
      <c r="B474" s="288"/>
      <c r="C474" s="290"/>
      <c r="D474" s="295"/>
      <c r="E474" s="277"/>
      <c r="F474" s="287"/>
      <c r="G474" s="288"/>
      <c r="H474" s="290"/>
      <c r="I474" s="295"/>
    </row>
    <row r="475" spans="1:9" ht="14.4" hidden="1" thickTop="1" thickBot="1" x14ac:dyDescent="0.3">
      <c r="A475" s="87"/>
      <c r="B475" s="87"/>
      <c r="C475" s="87"/>
      <c r="D475" s="70"/>
      <c r="E475" s="61"/>
      <c r="F475" s="70"/>
      <c r="G475" s="70"/>
      <c r="H475" s="70"/>
      <c r="I475" s="70"/>
    </row>
    <row r="476" spans="1:9" ht="13.8" hidden="1" thickTop="1" x14ac:dyDescent="0.25">
      <c r="A476" s="84" t="str">
        <f>CONCATENATE([1]List1!$A$59)</f>
        <v>součet</v>
      </c>
      <c r="B476" s="279" t="str">
        <f>$B$20</f>
        <v>2 minuty</v>
      </c>
      <c r="C476" s="279"/>
      <c r="D476" s="91">
        <f>$D$20</f>
        <v>0</v>
      </c>
      <c r="E476" s="60" t="str">
        <f>CONCATENATE([1]List1!$A$60)</f>
        <v>body</v>
      </c>
      <c r="F476" s="279" t="str">
        <f>$F$20</f>
        <v>2 minuty</v>
      </c>
      <c r="G476" s="279"/>
      <c r="H476" s="91">
        <f>$H$20</f>
        <v>0</v>
      </c>
      <c r="I476" s="71" t="str">
        <f>CONCATENATE([1]List1!$A$59)</f>
        <v>součet</v>
      </c>
    </row>
    <row r="477" spans="1:9" hidden="1" x14ac:dyDescent="0.25">
      <c r="A477" s="379"/>
      <c r="B477" s="347"/>
      <c r="C477" s="347"/>
      <c r="D477" s="344"/>
      <c r="E477" s="382" t="str">
        <f>CONCATENATE([1]List1!$A$62)</f>
        <v>1</v>
      </c>
      <c r="F477" s="347"/>
      <c r="G477" s="347"/>
      <c r="H477" s="344"/>
      <c r="I477" s="321"/>
    </row>
    <row r="478" spans="1:9" hidden="1" x14ac:dyDescent="0.25">
      <c r="A478" s="380"/>
      <c r="B478" s="348"/>
      <c r="C478" s="348"/>
      <c r="D478" s="345"/>
      <c r="E478" s="382"/>
      <c r="F478" s="348"/>
      <c r="G478" s="348"/>
      <c r="H478" s="345"/>
      <c r="I478" s="321"/>
    </row>
    <row r="479" spans="1:9" hidden="1" x14ac:dyDescent="0.25">
      <c r="A479" s="381"/>
      <c r="B479" s="349"/>
      <c r="C479" s="349"/>
      <c r="D479" s="346"/>
      <c r="E479" s="382"/>
      <c r="F479" s="349"/>
      <c r="G479" s="349"/>
      <c r="H479" s="346"/>
      <c r="I479" s="321"/>
    </row>
    <row r="480" spans="1:9" hidden="1" x14ac:dyDescent="0.25">
      <c r="A480" s="283" t="str">
        <f>CONCATENATE([1]List1!$A$65)</f>
        <v>přestávka 30 sekund</v>
      </c>
      <c r="B480" s="284"/>
      <c r="C480" s="284"/>
      <c r="D480" s="321"/>
      <c r="E480" s="68"/>
      <c r="F480" s="283" t="str">
        <f>CONCATENATE([1]List1!$A$65)</f>
        <v>přestávka 30 sekund</v>
      </c>
      <c r="G480" s="284"/>
      <c r="H480" s="284"/>
      <c r="I480" s="321"/>
    </row>
    <row r="481" spans="1:9" hidden="1" x14ac:dyDescent="0.25">
      <c r="A481" s="379"/>
      <c r="B481" s="347"/>
      <c r="C481" s="347"/>
      <c r="D481" s="344"/>
      <c r="E481" s="382" t="str">
        <f>CONCATENATE([1]List1!$A$63)</f>
        <v>2</v>
      </c>
      <c r="F481" s="347"/>
      <c r="G481" s="347"/>
      <c r="H481" s="344"/>
      <c r="I481" s="321"/>
    </row>
    <row r="482" spans="1:9" hidden="1" x14ac:dyDescent="0.25">
      <c r="A482" s="380"/>
      <c r="B482" s="348"/>
      <c r="C482" s="348"/>
      <c r="D482" s="345"/>
      <c r="E482" s="382"/>
      <c r="F482" s="348"/>
      <c r="G482" s="348"/>
      <c r="H482" s="345"/>
      <c r="I482" s="321"/>
    </row>
    <row r="483" spans="1:9" hidden="1" x14ac:dyDescent="0.25">
      <c r="A483" s="381"/>
      <c r="B483" s="349"/>
      <c r="C483" s="349"/>
      <c r="D483" s="346"/>
      <c r="E483" s="382"/>
      <c r="F483" s="349"/>
      <c r="G483" s="349"/>
      <c r="H483" s="346"/>
      <c r="I483" s="321"/>
    </row>
    <row r="484" spans="1:9" hidden="1" x14ac:dyDescent="0.25">
      <c r="A484" s="283" t="str">
        <f>CONCATENATE([1]List1!$A$65)</f>
        <v>přestávka 30 sekund</v>
      </c>
      <c r="B484" s="284"/>
      <c r="C484" s="284"/>
      <c r="D484" s="321"/>
      <c r="E484" s="68"/>
      <c r="F484" s="283" t="str">
        <f>CONCATENATE([1]List1!$A$65)</f>
        <v>přestávka 30 sekund</v>
      </c>
      <c r="G484" s="284"/>
      <c r="H484" s="284"/>
      <c r="I484" s="321"/>
    </row>
    <row r="485" spans="1:9" hidden="1" x14ac:dyDescent="0.25">
      <c r="A485" s="379"/>
      <c r="B485" s="347"/>
      <c r="C485" s="347"/>
      <c r="D485" s="344"/>
      <c r="E485" s="382" t="str">
        <f>CONCATENATE([1]List1!$A$64)</f>
        <v>3</v>
      </c>
      <c r="F485" s="347"/>
      <c r="G485" s="347"/>
      <c r="H485" s="344"/>
      <c r="I485" s="321"/>
    </row>
    <row r="486" spans="1:9" hidden="1" x14ac:dyDescent="0.25">
      <c r="A486" s="380"/>
      <c r="B486" s="348"/>
      <c r="C486" s="348"/>
      <c r="D486" s="345"/>
      <c r="E486" s="382"/>
      <c r="F486" s="348"/>
      <c r="G486" s="348"/>
      <c r="H486" s="345"/>
      <c r="I486" s="321"/>
    </row>
    <row r="487" spans="1:9" ht="13.8" hidden="1" thickBot="1" x14ac:dyDescent="0.3">
      <c r="A487" s="397"/>
      <c r="B487" s="349"/>
      <c r="C487" s="349"/>
      <c r="D487" s="346"/>
      <c r="E487" s="382"/>
      <c r="F487" s="349"/>
      <c r="G487" s="349"/>
      <c r="H487" s="346"/>
      <c r="I487" s="402"/>
    </row>
    <row r="488" spans="1:9" ht="14.4" hidden="1" thickTop="1" thickBot="1" x14ac:dyDescent="0.3">
      <c r="A488" s="54"/>
      <c r="B488" s="54"/>
      <c r="C488" s="54"/>
      <c r="D488" s="44"/>
      <c r="E488" s="54"/>
      <c r="F488" s="44"/>
      <c r="G488" s="44"/>
      <c r="H488" s="44"/>
      <c r="I488" s="44"/>
    </row>
    <row r="489" spans="1:9" hidden="1" x14ac:dyDescent="0.25">
      <c r="A489" s="403"/>
      <c r="B489" s="406" t="str">
        <f>CONCATENATE([1]List1!$A$66)</f>
        <v>součet technických bodů červený ve všech kolech</v>
      </c>
      <c r="C489" s="407"/>
      <c r="D489" s="44"/>
      <c r="E489" s="54"/>
      <c r="F489" s="44"/>
      <c r="G489" s="408" t="str">
        <f>CONCATENATE([1]List1!$A$67)</f>
        <v>součet technických bodů modrý ve všech kolech</v>
      </c>
      <c r="H489" s="409"/>
      <c r="I489" s="410"/>
    </row>
    <row r="490" spans="1:9" hidden="1" x14ac:dyDescent="0.25">
      <c r="A490" s="404"/>
      <c r="B490" s="406"/>
      <c r="C490" s="407"/>
      <c r="D490" s="44"/>
      <c r="E490" s="54"/>
      <c r="F490" s="44"/>
      <c r="G490" s="408"/>
      <c r="H490" s="409"/>
      <c r="I490" s="411"/>
    </row>
    <row r="491" spans="1:9" ht="13.8" hidden="1" thickBot="1" x14ac:dyDescent="0.3">
      <c r="A491" s="405"/>
      <c r="B491" s="406"/>
      <c r="C491" s="407"/>
      <c r="D491" s="44"/>
      <c r="E491" s="54"/>
      <c r="F491" s="44"/>
      <c r="G491" s="408"/>
      <c r="H491" s="409"/>
      <c r="I491" s="412"/>
    </row>
    <row r="492" spans="1:9" hidden="1" x14ac:dyDescent="0.25">
      <c r="A492" s="54"/>
      <c r="B492" s="392" t="str">
        <f>CONCATENATE([1]List1!$A$68)</f>
        <v>kvalifikační body červený</v>
      </c>
      <c r="C492" s="392"/>
      <c r="D492" s="333"/>
      <c r="E492" s="54"/>
      <c r="F492" s="333"/>
      <c r="G492" s="393" t="str">
        <f>CONCATENATE([1]List1!$A$69)</f>
        <v>kvalifikační body modrý</v>
      </c>
      <c r="H492" s="393"/>
      <c r="I492" s="44"/>
    </row>
    <row r="493" spans="1:9" hidden="1" x14ac:dyDescent="0.25">
      <c r="A493" s="54"/>
      <c r="B493" s="392"/>
      <c r="C493" s="392"/>
      <c r="D493" s="333"/>
      <c r="E493" s="54"/>
      <c r="F493" s="333"/>
      <c r="G493" s="393"/>
      <c r="H493" s="393"/>
      <c r="I493" s="44"/>
    </row>
    <row r="494" spans="1:9" hidden="1" x14ac:dyDescent="0.25">
      <c r="A494" s="54"/>
      <c r="B494" s="392"/>
      <c r="C494" s="392"/>
      <c r="D494" s="333"/>
      <c r="E494" s="54"/>
      <c r="F494" s="333"/>
      <c r="G494" s="393"/>
      <c r="H494" s="393"/>
      <c r="I494" s="44"/>
    </row>
    <row r="495" spans="1:9" ht="13.8" hidden="1" thickBot="1" x14ac:dyDescent="0.3">
      <c r="A495" s="54"/>
      <c r="B495" s="54"/>
      <c r="C495" s="54"/>
      <c r="D495" s="44"/>
      <c r="E495" s="54"/>
      <c r="F495" s="44"/>
      <c r="G495" s="44"/>
      <c r="H495" s="44"/>
      <c r="I495" s="44"/>
    </row>
    <row r="496" spans="1:9" ht="13.8" hidden="1" thickTop="1" x14ac:dyDescent="0.25">
      <c r="A496" s="88" t="str">
        <f>CONCATENATE([1]List1!$A$70)</f>
        <v>Vítěz:</v>
      </c>
      <c r="B496" s="69"/>
      <c r="C496" s="69"/>
      <c r="D496" s="42"/>
      <c r="E496" s="69"/>
      <c r="F496" s="42"/>
      <c r="G496" s="72"/>
      <c r="H496" s="394" t="str">
        <f>CONCATENATE([1]List1!$A$71)</f>
        <v>Skutečný čas:</v>
      </c>
      <c r="I496" s="395"/>
    </row>
    <row r="497" spans="1:9" hidden="1" x14ac:dyDescent="0.25">
      <c r="A497" s="89"/>
      <c r="B497" s="73"/>
      <c r="C497" s="73"/>
      <c r="D497" s="45"/>
      <c r="E497" s="73"/>
      <c r="F497" s="45"/>
      <c r="G497" s="74"/>
      <c r="H497" s="75"/>
      <c r="I497" s="76"/>
    </row>
    <row r="498" spans="1:9" ht="13.8" hidden="1" thickBot="1" x14ac:dyDescent="0.3">
      <c r="A498" s="90"/>
      <c r="B498" s="78"/>
      <c r="C498" s="78"/>
      <c r="D498" s="77"/>
      <c r="E498" s="78"/>
      <c r="F498" s="77"/>
      <c r="G498" s="79"/>
      <c r="H498" s="80"/>
      <c r="I498" s="81"/>
    </row>
    <row r="499" spans="1:9" ht="13.8" hidden="1" thickTop="1" x14ac:dyDescent="0.25">
      <c r="A499" s="69"/>
      <c r="B499" s="69"/>
      <c r="C499" s="69"/>
      <c r="D499" s="42"/>
      <c r="E499" s="69"/>
      <c r="F499" s="42"/>
      <c r="G499" s="42"/>
      <c r="H499" s="42"/>
      <c r="I499" s="42"/>
    </row>
    <row r="500" spans="1:9" hidden="1" x14ac:dyDescent="0.25">
      <c r="A500" s="396" t="str">
        <f>CONCATENATE([1]List1!$A$72)</f>
        <v>Kvalifikace do tabulky:</v>
      </c>
      <c r="B500" s="396"/>
      <c r="C500" s="396"/>
      <c r="D500" s="396"/>
      <c r="E500" s="396"/>
      <c r="F500" s="396"/>
      <c r="G500" s="396"/>
      <c r="H500" s="396"/>
      <c r="I500" s="396"/>
    </row>
    <row r="501" spans="1:9" hidden="1" x14ac:dyDescent="0.25">
      <c r="A501" s="396"/>
      <c r="B501" s="396"/>
      <c r="C501" s="396"/>
      <c r="D501" s="396"/>
      <c r="E501" s="396"/>
      <c r="F501" s="396"/>
      <c r="G501" s="396"/>
      <c r="H501" s="396"/>
      <c r="I501" s="396"/>
    </row>
    <row r="502" spans="1:9" hidden="1" x14ac:dyDescent="0.25">
      <c r="A502" s="383" t="str">
        <f>CONCATENATE([1]List1!$A$84)</f>
        <v xml:space="preserve"> 5 : 0</v>
      </c>
      <c r="B502" s="367" t="str">
        <f>CONCATENATE([1]List1!$A$73)</f>
        <v>vítězství na lopatky</v>
      </c>
      <c r="C502" s="368"/>
      <c r="D502" s="369"/>
      <c r="E502" s="54"/>
      <c r="F502" s="383" t="str">
        <f>CONCATENATE([1]List1!$A$84)</f>
        <v xml:space="preserve"> 5 : 0</v>
      </c>
      <c r="G502" s="415" t="str">
        <f>CONCATENATE([1]List1!$A$79)</f>
        <v>vítězství pro nenastoupení soupeře</v>
      </c>
      <c r="H502" s="416"/>
      <c r="I502" s="417"/>
    </row>
    <row r="503" spans="1:9" hidden="1" x14ac:dyDescent="0.25">
      <c r="A503" s="383"/>
      <c r="B503" s="370"/>
      <c r="C503" s="371"/>
      <c r="D503" s="372"/>
      <c r="E503" s="54"/>
      <c r="F503" s="383"/>
      <c r="G503" s="418"/>
      <c r="H503" s="419"/>
      <c r="I503" s="420"/>
    </row>
    <row r="504" spans="1:9" ht="12.75" hidden="1" customHeight="1" x14ac:dyDescent="0.25">
      <c r="A504" s="383" t="str">
        <f>CONCATENATE([1]List1!$A$85)</f>
        <v xml:space="preserve"> 4 : 0 </v>
      </c>
      <c r="B504" s="384" t="str">
        <f>CONCATENATE([1]List1!$A$74)</f>
        <v>technická převaha ve dvou kolech, poražený nemá technické body</v>
      </c>
      <c r="C504" s="384"/>
      <c r="D504" s="384"/>
      <c r="E504" s="54"/>
      <c r="F504" s="366" t="str">
        <f>[1]List1!$C$85</f>
        <v xml:space="preserve"> 5 : 0 </v>
      </c>
      <c r="G504" s="385" t="str">
        <f>CONCATENATE([1]List1!$A$80)</f>
        <v>diskvalifikace pro 3 "O"</v>
      </c>
      <c r="H504" s="385"/>
      <c r="I504" s="385"/>
    </row>
    <row r="505" spans="1:9" ht="12.75" hidden="1" customHeight="1" x14ac:dyDescent="0.25">
      <c r="A505" s="383"/>
      <c r="B505" s="384"/>
      <c r="C505" s="384"/>
      <c r="D505" s="384"/>
      <c r="E505" s="54"/>
      <c r="F505" s="383"/>
      <c r="G505" s="385"/>
      <c r="H505" s="385"/>
      <c r="I505" s="385"/>
    </row>
    <row r="506" spans="1:9" ht="12.75" hidden="1" customHeight="1" x14ac:dyDescent="0.25">
      <c r="A506" s="383" t="str">
        <f>CONCATENATE([1]List1!$A$86)</f>
        <v xml:space="preserve"> 4 : 1 </v>
      </c>
      <c r="B506" s="384" t="str">
        <f>CONCATENATE([1]List1!$A$75)</f>
        <v>technická převaha ve dvou kolech, poražený má technické body</v>
      </c>
      <c r="C506" s="384"/>
      <c r="D506" s="384"/>
      <c r="E506" s="54"/>
      <c r="F506" s="383" t="str">
        <f>CONCATENATE([1]List1!$A$84)</f>
        <v xml:space="preserve"> 5 : 0</v>
      </c>
      <c r="G506" s="385" t="str">
        <f>CONCATENATE([1]List1!$A$81)</f>
        <v>diskvalifikace z celé soutěže</v>
      </c>
      <c r="H506" s="385"/>
      <c r="I506" s="385"/>
    </row>
    <row r="507" spans="1:9" ht="12.75" hidden="1" customHeight="1" x14ac:dyDescent="0.25">
      <c r="A507" s="383"/>
      <c r="B507" s="384"/>
      <c r="C507" s="384"/>
      <c r="D507" s="384"/>
      <c r="E507" s="54"/>
      <c r="F507" s="383"/>
      <c r="G507" s="385"/>
      <c r="H507" s="385"/>
      <c r="I507" s="385"/>
    </row>
    <row r="508" spans="1:9" ht="12.75" hidden="1" customHeight="1" x14ac:dyDescent="0.25">
      <c r="A508" s="383" t="str">
        <f>CONCATENATE([1]List1!$A$87)</f>
        <v xml:space="preserve"> 3 : 0 </v>
      </c>
      <c r="B508" s="384" t="str">
        <f>CONCATENATE([1]List1!$A$76)</f>
        <v>vítězství na body, poražený nemá technické body</v>
      </c>
      <c r="C508" s="384"/>
      <c r="D508" s="384"/>
      <c r="E508" s="54"/>
      <c r="F508" s="383" t="str">
        <f>CONCATENATE([1]List1!$A$89)</f>
        <v xml:space="preserve"> 0 : 0 </v>
      </c>
      <c r="G508" s="385" t="str">
        <f>CONCATENATE([1]List1!$A$82)</f>
        <v>oba soupeři jsou diskvalifikováni v utkání</v>
      </c>
      <c r="H508" s="385"/>
      <c r="I508" s="385"/>
    </row>
    <row r="509" spans="1:9" ht="12.75" hidden="1" customHeight="1" x14ac:dyDescent="0.25">
      <c r="A509" s="383"/>
      <c r="B509" s="384"/>
      <c r="C509" s="384"/>
      <c r="D509" s="384"/>
      <c r="E509" s="54"/>
      <c r="F509" s="383"/>
      <c r="G509" s="385"/>
      <c r="H509" s="385"/>
      <c r="I509" s="385"/>
    </row>
    <row r="510" spans="1:9" ht="12.75" hidden="1" customHeight="1" x14ac:dyDescent="0.25">
      <c r="A510" s="383" t="str">
        <f>CONCATENATE([1]List1!$A$88)</f>
        <v xml:space="preserve"> 3 : 1 </v>
      </c>
      <c r="B510" s="384" t="str">
        <f>CONCATENATE([1]List1!$A$77)</f>
        <v>vítězství na body, poražený má technické body</v>
      </c>
      <c r="C510" s="384"/>
      <c r="D510" s="384"/>
      <c r="E510" s="54"/>
      <c r="F510" s="383" t="str">
        <f>CONCATENATE([1]List1!$A$89)</f>
        <v xml:space="preserve"> 0 : 0 </v>
      </c>
      <c r="G510" s="385" t="str">
        <f>CONCATENATE([1]List1!$A$83)</f>
        <v>oba soupeři jsou diskvalifikováni v celé soutěži</v>
      </c>
      <c r="H510" s="385"/>
      <c r="I510" s="385"/>
    </row>
    <row r="511" spans="1:9" ht="12.75" hidden="1" customHeight="1" x14ac:dyDescent="0.25">
      <c r="A511" s="383"/>
      <c r="B511" s="384"/>
      <c r="C511" s="384"/>
      <c r="D511" s="384"/>
      <c r="E511" s="54"/>
      <c r="F511" s="383"/>
      <c r="G511" s="385"/>
      <c r="H511" s="385"/>
      <c r="I511" s="385"/>
    </row>
    <row r="512" spans="1:9" hidden="1" x14ac:dyDescent="0.25">
      <c r="A512" s="383" t="str">
        <f>CONCATENATE([1]List1!$A$84)</f>
        <v xml:space="preserve"> 5 : 0</v>
      </c>
      <c r="B512" s="367" t="str">
        <f>CONCATENATE([1]List1!$A$78)</f>
        <v>vítězství pro zranění soupeře</v>
      </c>
      <c r="C512" s="368"/>
      <c r="D512" s="369"/>
      <c r="E512" s="54"/>
      <c r="F512" s="338" t="str">
        <f>CONCATENATE([1]List1!$A$90)</f>
        <v>Podpis:</v>
      </c>
      <c r="G512" s="339"/>
      <c r="H512" s="339"/>
      <c r="I512" s="340"/>
    </row>
    <row r="513" spans="1:9" hidden="1" x14ac:dyDescent="0.25">
      <c r="A513" s="383"/>
      <c r="B513" s="370"/>
      <c r="C513" s="371"/>
      <c r="D513" s="372"/>
      <c r="E513" s="54"/>
      <c r="F513" s="341"/>
      <c r="G513" s="342"/>
      <c r="H513" s="342"/>
      <c r="I513" s="343"/>
    </row>
    <row r="514" spans="1:9" hidden="1" x14ac:dyDescent="0.25">
      <c r="A514" s="293" t="str">
        <f>A457</f>
        <v>Bodovací lístek SZČR</v>
      </c>
      <c r="B514" s="293"/>
      <c r="C514" s="293"/>
      <c r="D514" s="293"/>
      <c r="E514" s="293"/>
      <c r="F514" s="293"/>
      <c r="G514" s="293"/>
      <c r="H514" s="293"/>
      <c r="I514" s="293"/>
    </row>
    <row r="515" spans="1:9" hidden="1" x14ac:dyDescent="0.25">
      <c r="A515" s="293"/>
      <c r="B515" s="293"/>
      <c r="C515" s="293"/>
      <c r="D515" s="293"/>
      <c r="E515" s="293"/>
      <c r="F515" s="293"/>
      <c r="G515" s="293"/>
      <c r="H515" s="293"/>
      <c r="I515" s="293"/>
    </row>
    <row r="516" spans="1:9" ht="23.4" hidden="1" thickBot="1" x14ac:dyDescent="0.3">
      <c r="A516" s="53"/>
      <c r="B516" s="53"/>
      <c r="C516" s="53"/>
      <c r="D516" s="49"/>
      <c r="E516" s="53"/>
      <c r="F516" s="49"/>
      <c r="G516" s="49"/>
      <c r="H516" s="49"/>
      <c r="I516" s="49"/>
    </row>
    <row r="517" spans="1:9" ht="13.8" hidden="1" thickTop="1" x14ac:dyDescent="0.25">
      <c r="A517" s="350" t="str">
        <f>A460</f>
        <v>Bodový rozhodčí:</v>
      </c>
      <c r="B517" s="351"/>
      <c r="C517" s="354"/>
      <c r="D517" s="355"/>
      <c r="E517" s="356"/>
      <c r="F517" s="44"/>
      <c r="G517" s="44"/>
      <c r="H517" s="44"/>
      <c r="I517" s="44"/>
    </row>
    <row r="518" spans="1:9" hidden="1" x14ac:dyDescent="0.25">
      <c r="A518" s="352"/>
      <c r="B518" s="353"/>
      <c r="C518" s="357"/>
      <c r="D518" s="358"/>
      <c r="E518" s="359"/>
      <c r="F518" s="44"/>
      <c r="G518" s="44"/>
      <c r="H518" s="44"/>
      <c r="I518" s="44"/>
    </row>
    <row r="519" spans="1:9" hidden="1" x14ac:dyDescent="0.25">
      <c r="A519" s="360" t="str">
        <f>A462</f>
        <v>Rozhodčí na žíněnce:</v>
      </c>
      <c r="B519" s="361"/>
      <c r="C519" s="362"/>
      <c r="D519" s="330"/>
      <c r="E519" s="331"/>
      <c r="F519" s="44"/>
      <c r="G519" s="44"/>
      <c r="H519" s="44"/>
      <c r="I519" s="44"/>
    </row>
    <row r="520" spans="1:9" hidden="1" x14ac:dyDescent="0.25">
      <c r="A520" s="352"/>
      <c r="B520" s="353"/>
      <c r="C520" s="357"/>
      <c r="D520" s="358"/>
      <c r="E520" s="359"/>
      <c r="F520" s="44"/>
      <c r="G520" s="44"/>
      <c r="H520" s="44"/>
      <c r="I520" s="44"/>
    </row>
    <row r="521" spans="1:9" hidden="1" x14ac:dyDescent="0.25">
      <c r="A521" s="360" t="str">
        <f>A464</f>
        <v>Předseda žíněnky</v>
      </c>
      <c r="B521" s="361"/>
      <c r="C521" s="362"/>
      <c r="D521" s="330"/>
      <c r="E521" s="331"/>
      <c r="F521" s="44"/>
      <c r="G521" s="44"/>
      <c r="H521" s="44"/>
      <c r="I521" s="44"/>
    </row>
    <row r="522" spans="1:9" ht="13.8" hidden="1" thickBot="1" x14ac:dyDescent="0.3">
      <c r="A522" s="363"/>
      <c r="B522" s="364"/>
      <c r="C522" s="365"/>
      <c r="D522" s="336"/>
      <c r="E522" s="337"/>
      <c r="F522" s="44"/>
      <c r="G522" s="44"/>
      <c r="H522" s="44"/>
      <c r="I522" s="44"/>
    </row>
    <row r="523" spans="1:9" ht="14.4" hidden="1" thickTop="1" thickBot="1" x14ac:dyDescent="0.3">
      <c r="A523" s="54"/>
      <c r="B523" s="54"/>
      <c r="C523" s="54"/>
      <c r="D523" s="44"/>
      <c r="E523" s="54"/>
      <c r="F523" s="44"/>
      <c r="G523" s="44"/>
      <c r="H523" s="44"/>
      <c r="I523" s="44"/>
    </row>
    <row r="524" spans="1:9" ht="27" hidden="1" thickTop="1" x14ac:dyDescent="0.25">
      <c r="A524" s="302" t="str">
        <f>CONCATENATE([1]List1!$A$40)</f>
        <v>soutěž</v>
      </c>
      <c r="B524" s="303"/>
      <c r="C524" s="55" t="str">
        <f>CONCATENATE([1]List1!$A$41)</f>
        <v>datum</v>
      </c>
      <c r="D524" s="50" t="str">
        <f>CONCATENATE([1]List1!$A$42)</f>
        <v>č. utkání</v>
      </c>
      <c r="E524" s="55" t="str">
        <f>CONCATENATE([1]List1!$A$43)</f>
        <v>hmotnost</v>
      </c>
      <c r="F524" s="50" t="str">
        <f>CONCATENATE([1]List1!$A$44)</f>
        <v>styl</v>
      </c>
      <c r="G524" s="50" t="str">
        <f>CONCATENATE([1]List1!$A$45)</f>
        <v>kolo</v>
      </c>
      <c r="H524" s="51" t="str">
        <f>CONCATENATE([1]List1!$A$46)</f>
        <v>finále</v>
      </c>
      <c r="I524" s="52" t="str">
        <f>CONCATENATE([1]List1!$A$47)</f>
        <v>žíněnka</v>
      </c>
    </row>
    <row r="525" spans="1:9" hidden="1" x14ac:dyDescent="0.25">
      <c r="A525" s="304" t="str">
        <f>CONCATENATE('Hlasatel '!A525)</f>
        <v>Brněnský dráček</v>
      </c>
      <c r="B525" s="305"/>
      <c r="C525" s="308" t="str">
        <f>CONCATENATE('Hlasatel '!C525)</f>
        <v xml:space="preserve"> 31.10.2020 </v>
      </c>
      <c r="D525" s="310">
        <f>ABS('Hlasatel '!D525)</f>
        <v>1</v>
      </c>
      <c r="E525" s="308" t="str">
        <f>CONCATENATE('Hlasatel '!E525)</f>
        <v>C28</v>
      </c>
      <c r="F525" s="310" t="str">
        <f>CONCATENATE('Hlasatel '!F525)</f>
        <v>zadej styl</v>
      </c>
      <c r="G525" s="310" t="str">
        <f>CONCATENATE('Hlasatel '!G525)</f>
        <v>0</v>
      </c>
      <c r="H525" s="300" t="str">
        <f>CONCATENATE('Hlasatel '!H525)</f>
        <v/>
      </c>
      <c r="I525" s="318" t="str">
        <f>CONCATENATE('Hlasatel '!I525)</f>
        <v>2</v>
      </c>
    </row>
    <row r="526" spans="1:9" ht="13.8" hidden="1" thickBot="1" x14ac:dyDescent="0.3">
      <c r="A526" s="306"/>
      <c r="B526" s="307"/>
      <c r="C526" s="309"/>
      <c r="D526" s="311"/>
      <c r="E526" s="309"/>
      <c r="F526" s="311"/>
      <c r="G526" s="311"/>
      <c r="H526" s="301"/>
      <c r="I526" s="319"/>
    </row>
    <row r="527" spans="1:9" ht="14.4" hidden="1" thickTop="1" thickBot="1" x14ac:dyDescent="0.3">
      <c r="A527" s="54"/>
      <c r="B527" s="54"/>
      <c r="C527" s="54"/>
      <c r="D527" s="44"/>
      <c r="E527" s="54"/>
      <c r="F527" s="44"/>
      <c r="G527" s="44"/>
      <c r="H527" s="44"/>
      <c r="I527" s="44"/>
    </row>
    <row r="528" spans="1:9" ht="13.8" hidden="1" thickTop="1" x14ac:dyDescent="0.25">
      <c r="A528" s="274" t="str">
        <f>CONCATENATE([1]List1!$A$48)</f>
        <v>červený</v>
      </c>
      <c r="B528" s="275"/>
      <c r="C528" s="275"/>
      <c r="D528" s="276"/>
      <c r="E528" s="277"/>
      <c r="F528" s="278" t="str">
        <f>CONCATENATE([1]List1!$A$49)</f>
        <v>modrý</v>
      </c>
      <c r="G528" s="279"/>
      <c r="H528" s="279"/>
      <c r="I528" s="280"/>
    </row>
    <row r="529" spans="1:9" hidden="1" x14ac:dyDescent="0.25">
      <c r="A529" s="281" t="str">
        <f>CONCATENATE([1]List1!$A$50)</f>
        <v>jméno</v>
      </c>
      <c r="B529" s="282"/>
      <c r="C529" s="85" t="str">
        <f>CONCATENATE([1]List1!$A$51)</f>
        <v>oddíl</v>
      </c>
      <c r="D529" s="63" t="str">
        <f>CONCATENATE([1]List1!$A$52)</f>
        <v>los</v>
      </c>
      <c r="E529" s="277"/>
      <c r="F529" s="283" t="str">
        <f>CONCATENATE([1]List1!$A$50)</f>
        <v>jméno</v>
      </c>
      <c r="G529" s="284"/>
      <c r="H529" s="62" t="str">
        <f>CONCATENATE([1]List1!$A$51)</f>
        <v>oddíl</v>
      </c>
      <c r="I529" s="63" t="str">
        <f>CONCATENATE([1]List1!$A$52)</f>
        <v>los</v>
      </c>
    </row>
    <row r="530" spans="1:9" hidden="1" x14ac:dyDescent="0.25">
      <c r="A530" s="285" t="str">
        <f>CONCATENATE('Hlasatel '!A530)</f>
        <v>Kolenovský Albert</v>
      </c>
      <c r="B530" s="286"/>
      <c r="C530" s="289" t="str">
        <f>CONCATENATE('Hlasatel '!C530)</f>
        <v>TAK Hellas Brno</v>
      </c>
      <c r="D530" s="294" t="str">
        <f>CONCATENATE('Hlasatel '!D530)</f>
        <v>3</v>
      </c>
      <c r="E530" s="277"/>
      <c r="F530" s="285" t="str">
        <f>CONCATENATE('Hlasatel '!F530)</f>
        <v/>
      </c>
      <c r="G530" s="286"/>
      <c r="H530" s="289" t="str">
        <f>CONCATENATE('Hlasatel '!H530)</f>
        <v/>
      </c>
      <c r="I530" s="294" t="str">
        <f>CONCATENATE('Hlasatel '!I530)</f>
        <v>5</v>
      </c>
    </row>
    <row r="531" spans="1:9" ht="13.8" hidden="1" thickBot="1" x14ac:dyDescent="0.3">
      <c r="A531" s="287"/>
      <c r="B531" s="288"/>
      <c r="C531" s="290"/>
      <c r="D531" s="295"/>
      <c r="E531" s="277"/>
      <c r="F531" s="287"/>
      <c r="G531" s="288"/>
      <c r="H531" s="290"/>
      <c r="I531" s="295"/>
    </row>
    <row r="532" spans="1:9" ht="14.4" hidden="1" thickTop="1" thickBot="1" x14ac:dyDescent="0.3">
      <c r="A532" s="87"/>
      <c r="B532" s="87"/>
      <c r="C532" s="87"/>
      <c r="D532" s="70"/>
      <c r="E532" s="61"/>
      <c r="F532" s="70"/>
      <c r="G532" s="70"/>
      <c r="H532" s="70"/>
      <c r="I532" s="70"/>
    </row>
    <row r="533" spans="1:9" ht="13.8" hidden="1" thickTop="1" x14ac:dyDescent="0.25">
      <c r="A533" s="84" t="str">
        <f>CONCATENATE([1]List1!$A$59)</f>
        <v>součet</v>
      </c>
      <c r="B533" s="279" t="str">
        <f>$B$20</f>
        <v>2 minuty</v>
      </c>
      <c r="C533" s="279"/>
      <c r="D533" s="91">
        <f>$D$20</f>
        <v>0</v>
      </c>
      <c r="E533" s="60" t="str">
        <f>CONCATENATE([1]List1!$A$60)</f>
        <v>body</v>
      </c>
      <c r="F533" s="279" t="str">
        <f>$F$20</f>
        <v>2 minuty</v>
      </c>
      <c r="G533" s="279"/>
      <c r="H533" s="91">
        <f>$H$20</f>
        <v>0</v>
      </c>
      <c r="I533" s="71" t="str">
        <f>CONCATENATE([1]List1!$A$59)</f>
        <v>součet</v>
      </c>
    </row>
    <row r="534" spans="1:9" hidden="1" x14ac:dyDescent="0.25">
      <c r="A534" s="379"/>
      <c r="B534" s="347"/>
      <c r="C534" s="347"/>
      <c r="D534" s="344"/>
      <c r="E534" s="382" t="str">
        <f>CONCATENATE([1]List1!$A$62)</f>
        <v>1</v>
      </c>
      <c r="F534" s="347"/>
      <c r="G534" s="347"/>
      <c r="H534" s="344"/>
      <c r="I534" s="321"/>
    </row>
    <row r="535" spans="1:9" hidden="1" x14ac:dyDescent="0.25">
      <c r="A535" s="380"/>
      <c r="B535" s="348"/>
      <c r="C535" s="348"/>
      <c r="D535" s="345"/>
      <c r="E535" s="382"/>
      <c r="F535" s="348"/>
      <c r="G535" s="348"/>
      <c r="H535" s="345"/>
      <c r="I535" s="321"/>
    </row>
    <row r="536" spans="1:9" hidden="1" x14ac:dyDescent="0.25">
      <c r="A536" s="381"/>
      <c r="B536" s="349"/>
      <c r="C536" s="349"/>
      <c r="D536" s="346"/>
      <c r="E536" s="382"/>
      <c r="F536" s="349"/>
      <c r="G536" s="349"/>
      <c r="H536" s="346"/>
      <c r="I536" s="321"/>
    </row>
    <row r="537" spans="1:9" hidden="1" x14ac:dyDescent="0.25">
      <c r="A537" s="283" t="str">
        <f>CONCATENATE([1]List1!$A$65)</f>
        <v>přestávka 30 sekund</v>
      </c>
      <c r="B537" s="284"/>
      <c r="C537" s="284"/>
      <c r="D537" s="321"/>
      <c r="E537" s="68"/>
      <c r="F537" s="283" t="str">
        <f>CONCATENATE([1]List1!$A$65)</f>
        <v>přestávka 30 sekund</v>
      </c>
      <c r="G537" s="284"/>
      <c r="H537" s="284"/>
      <c r="I537" s="321"/>
    </row>
    <row r="538" spans="1:9" hidden="1" x14ac:dyDescent="0.25">
      <c r="A538" s="379"/>
      <c r="B538" s="347"/>
      <c r="C538" s="347"/>
      <c r="D538" s="344"/>
      <c r="E538" s="382" t="str">
        <f>CONCATENATE([1]List1!$A$63)</f>
        <v>2</v>
      </c>
      <c r="F538" s="347"/>
      <c r="G538" s="347"/>
      <c r="H538" s="344"/>
      <c r="I538" s="321"/>
    </row>
    <row r="539" spans="1:9" hidden="1" x14ac:dyDescent="0.25">
      <c r="A539" s="380"/>
      <c r="B539" s="348"/>
      <c r="C539" s="348"/>
      <c r="D539" s="345"/>
      <c r="E539" s="382"/>
      <c r="F539" s="348"/>
      <c r="G539" s="348"/>
      <c r="H539" s="345"/>
      <c r="I539" s="321"/>
    </row>
    <row r="540" spans="1:9" hidden="1" x14ac:dyDescent="0.25">
      <c r="A540" s="381"/>
      <c r="B540" s="349"/>
      <c r="C540" s="349"/>
      <c r="D540" s="346"/>
      <c r="E540" s="382"/>
      <c r="F540" s="349"/>
      <c r="G540" s="349"/>
      <c r="H540" s="346"/>
      <c r="I540" s="321"/>
    </row>
    <row r="541" spans="1:9" hidden="1" x14ac:dyDescent="0.25">
      <c r="A541" s="283" t="str">
        <f>CONCATENATE([1]List1!$A$65)</f>
        <v>přestávka 30 sekund</v>
      </c>
      <c r="B541" s="284"/>
      <c r="C541" s="284"/>
      <c r="D541" s="321"/>
      <c r="E541" s="68"/>
      <c r="F541" s="283" t="str">
        <f>CONCATENATE([1]List1!$A$65)</f>
        <v>přestávka 30 sekund</v>
      </c>
      <c r="G541" s="284"/>
      <c r="H541" s="284"/>
      <c r="I541" s="321"/>
    </row>
    <row r="542" spans="1:9" hidden="1" x14ac:dyDescent="0.25">
      <c r="A542" s="379"/>
      <c r="B542" s="347"/>
      <c r="C542" s="347"/>
      <c r="D542" s="344"/>
      <c r="E542" s="382" t="str">
        <f>CONCATENATE([1]List1!$A$64)</f>
        <v>3</v>
      </c>
      <c r="F542" s="347"/>
      <c r="G542" s="347"/>
      <c r="H542" s="344"/>
      <c r="I542" s="321"/>
    </row>
    <row r="543" spans="1:9" hidden="1" x14ac:dyDescent="0.25">
      <c r="A543" s="380"/>
      <c r="B543" s="348"/>
      <c r="C543" s="348"/>
      <c r="D543" s="345"/>
      <c r="E543" s="382"/>
      <c r="F543" s="348"/>
      <c r="G543" s="348"/>
      <c r="H543" s="345"/>
      <c r="I543" s="321"/>
    </row>
    <row r="544" spans="1:9" ht="13.8" hidden="1" thickBot="1" x14ac:dyDescent="0.3">
      <c r="A544" s="397"/>
      <c r="B544" s="349"/>
      <c r="C544" s="349"/>
      <c r="D544" s="346"/>
      <c r="E544" s="382"/>
      <c r="F544" s="349"/>
      <c r="G544" s="349"/>
      <c r="H544" s="346"/>
      <c r="I544" s="402"/>
    </row>
    <row r="545" spans="1:9" ht="14.4" hidden="1" thickTop="1" thickBot="1" x14ac:dyDescent="0.3">
      <c r="A545" s="54"/>
      <c r="B545" s="54"/>
      <c r="C545" s="54"/>
      <c r="D545" s="44"/>
      <c r="E545" s="54"/>
      <c r="F545" s="44"/>
      <c r="G545" s="44"/>
      <c r="H545" s="44"/>
      <c r="I545" s="44"/>
    </row>
    <row r="546" spans="1:9" hidden="1" x14ac:dyDescent="0.25">
      <c r="A546" s="403"/>
      <c r="B546" s="406" t="str">
        <f>CONCATENATE([1]List1!$A$66)</f>
        <v>součet technických bodů červený ve všech kolech</v>
      </c>
      <c r="C546" s="407"/>
      <c r="D546" s="44"/>
      <c r="E546" s="54"/>
      <c r="F546" s="44"/>
      <c r="G546" s="408" t="str">
        <f>CONCATENATE([1]List1!$A$67)</f>
        <v>součet technických bodů modrý ve všech kolech</v>
      </c>
      <c r="H546" s="409"/>
      <c r="I546" s="410"/>
    </row>
    <row r="547" spans="1:9" hidden="1" x14ac:dyDescent="0.25">
      <c r="A547" s="404"/>
      <c r="B547" s="406"/>
      <c r="C547" s="407"/>
      <c r="D547" s="44"/>
      <c r="E547" s="54"/>
      <c r="F547" s="44"/>
      <c r="G547" s="408"/>
      <c r="H547" s="409"/>
      <c r="I547" s="411"/>
    </row>
    <row r="548" spans="1:9" ht="13.8" hidden="1" thickBot="1" x14ac:dyDescent="0.3">
      <c r="A548" s="405"/>
      <c r="B548" s="406"/>
      <c r="C548" s="407"/>
      <c r="D548" s="44"/>
      <c r="E548" s="54"/>
      <c r="F548" s="44"/>
      <c r="G548" s="408"/>
      <c r="H548" s="409"/>
      <c r="I548" s="412"/>
    </row>
    <row r="549" spans="1:9" hidden="1" x14ac:dyDescent="0.25">
      <c r="A549" s="54"/>
      <c r="B549" s="392" t="str">
        <f>CONCATENATE([1]List1!$A$68)</f>
        <v>kvalifikační body červený</v>
      </c>
      <c r="C549" s="392"/>
      <c r="D549" s="333"/>
      <c r="E549" s="54"/>
      <c r="F549" s="333"/>
      <c r="G549" s="393" t="str">
        <f>CONCATENATE([1]List1!$A$69)</f>
        <v>kvalifikační body modrý</v>
      </c>
      <c r="H549" s="393"/>
      <c r="I549" s="44"/>
    </row>
    <row r="550" spans="1:9" hidden="1" x14ac:dyDescent="0.25">
      <c r="A550" s="54"/>
      <c r="B550" s="392"/>
      <c r="C550" s="392"/>
      <c r="D550" s="333"/>
      <c r="E550" s="54"/>
      <c r="F550" s="333"/>
      <c r="G550" s="393"/>
      <c r="H550" s="393"/>
      <c r="I550" s="44"/>
    </row>
    <row r="551" spans="1:9" hidden="1" x14ac:dyDescent="0.25">
      <c r="A551" s="54"/>
      <c r="B551" s="392"/>
      <c r="C551" s="392"/>
      <c r="D551" s="333"/>
      <c r="E551" s="54"/>
      <c r="F551" s="333"/>
      <c r="G551" s="393"/>
      <c r="H551" s="393"/>
      <c r="I551" s="44"/>
    </row>
    <row r="552" spans="1:9" ht="13.8" hidden="1" thickBot="1" x14ac:dyDescent="0.3">
      <c r="A552" s="54"/>
      <c r="B552" s="54"/>
      <c r="C552" s="54"/>
      <c r="D552" s="44"/>
      <c r="E552" s="54"/>
      <c r="F552" s="44"/>
      <c r="G552" s="44"/>
      <c r="H552" s="44"/>
      <c r="I552" s="44"/>
    </row>
    <row r="553" spans="1:9" ht="13.8" hidden="1" thickTop="1" x14ac:dyDescent="0.25">
      <c r="A553" s="88" t="str">
        <f>CONCATENATE([1]List1!$A$70)</f>
        <v>Vítěz:</v>
      </c>
      <c r="B553" s="69"/>
      <c r="C553" s="69"/>
      <c r="D553" s="42"/>
      <c r="E553" s="69"/>
      <c r="F553" s="42"/>
      <c r="G553" s="72"/>
      <c r="H553" s="394" t="str">
        <f>CONCATENATE([1]List1!$A$71)</f>
        <v>Skutečný čas:</v>
      </c>
      <c r="I553" s="395"/>
    </row>
    <row r="554" spans="1:9" hidden="1" x14ac:dyDescent="0.25">
      <c r="A554" s="89"/>
      <c r="B554" s="73"/>
      <c r="C554" s="73"/>
      <c r="D554" s="45"/>
      <c r="E554" s="73"/>
      <c r="F554" s="45"/>
      <c r="G554" s="74"/>
      <c r="H554" s="75"/>
      <c r="I554" s="76"/>
    </row>
    <row r="555" spans="1:9" ht="13.8" hidden="1" thickBot="1" x14ac:dyDescent="0.3">
      <c r="A555" s="90"/>
      <c r="B555" s="78"/>
      <c r="C555" s="78"/>
      <c r="D555" s="77"/>
      <c r="E555" s="78"/>
      <c r="F555" s="77"/>
      <c r="G555" s="79"/>
      <c r="H555" s="80"/>
      <c r="I555" s="81"/>
    </row>
    <row r="556" spans="1:9" ht="13.8" hidden="1" thickTop="1" x14ac:dyDescent="0.25">
      <c r="A556" s="69"/>
      <c r="B556" s="69"/>
      <c r="C556" s="69"/>
      <c r="D556" s="42"/>
      <c r="E556" s="69"/>
      <c r="F556" s="42"/>
      <c r="G556" s="42"/>
      <c r="H556" s="42"/>
      <c r="I556" s="42"/>
    </row>
    <row r="557" spans="1:9" hidden="1" x14ac:dyDescent="0.25">
      <c r="A557" s="396" t="str">
        <f>CONCATENATE([1]List1!$A$72)</f>
        <v>Kvalifikace do tabulky:</v>
      </c>
      <c r="B557" s="396"/>
      <c r="C557" s="396"/>
      <c r="D557" s="396"/>
      <c r="E557" s="396"/>
      <c r="F557" s="396"/>
      <c r="G557" s="396"/>
      <c r="H557" s="396"/>
      <c r="I557" s="396"/>
    </row>
    <row r="558" spans="1:9" hidden="1" x14ac:dyDescent="0.25">
      <c r="A558" s="396"/>
      <c r="B558" s="396"/>
      <c r="C558" s="396"/>
      <c r="D558" s="396"/>
      <c r="E558" s="396"/>
      <c r="F558" s="396"/>
      <c r="G558" s="396"/>
      <c r="H558" s="396"/>
      <c r="I558" s="396"/>
    </row>
    <row r="559" spans="1:9" hidden="1" x14ac:dyDescent="0.25">
      <c r="A559" s="383" t="str">
        <f>CONCATENATE([1]List1!$A$84)</f>
        <v xml:space="preserve"> 5 : 0</v>
      </c>
      <c r="B559" s="367" t="str">
        <f>CONCATENATE([1]List1!$A$73)</f>
        <v>vítězství na lopatky</v>
      </c>
      <c r="C559" s="368"/>
      <c r="D559" s="369"/>
      <c r="E559" s="54"/>
      <c r="F559" s="383" t="str">
        <f>CONCATENATE([1]List1!$A$84)</f>
        <v xml:space="preserve"> 5 : 0</v>
      </c>
      <c r="G559" s="415" t="str">
        <f>CONCATENATE([1]List1!$A$79)</f>
        <v>vítězství pro nenastoupení soupeře</v>
      </c>
      <c r="H559" s="416"/>
      <c r="I559" s="417"/>
    </row>
    <row r="560" spans="1:9" hidden="1" x14ac:dyDescent="0.25">
      <c r="A560" s="383"/>
      <c r="B560" s="370"/>
      <c r="C560" s="371"/>
      <c r="D560" s="372"/>
      <c r="E560" s="54"/>
      <c r="F560" s="383"/>
      <c r="G560" s="418"/>
      <c r="H560" s="419"/>
      <c r="I560" s="420"/>
    </row>
    <row r="561" spans="1:9" ht="12.75" hidden="1" customHeight="1" x14ac:dyDescent="0.25">
      <c r="A561" s="383" t="str">
        <f>CONCATENATE([1]List1!$A$85)</f>
        <v xml:space="preserve"> 4 : 0 </v>
      </c>
      <c r="B561" s="384" t="str">
        <f>CONCATENATE([1]List1!$A$74)</f>
        <v>technická převaha ve dvou kolech, poražený nemá technické body</v>
      </c>
      <c r="C561" s="384"/>
      <c r="D561" s="384"/>
      <c r="E561" s="54"/>
      <c r="F561" s="366" t="str">
        <f>[1]List1!$C$85</f>
        <v xml:space="preserve"> 5 : 0 </v>
      </c>
      <c r="G561" s="385" t="str">
        <f>CONCATENATE([1]List1!$A$80)</f>
        <v>diskvalifikace pro 3 "O"</v>
      </c>
      <c r="H561" s="385"/>
      <c r="I561" s="385"/>
    </row>
    <row r="562" spans="1:9" ht="12.75" hidden="1" customHeight="1" x14ac:dyDescent="0.25">
      <c r="A562" s="383"/>
      <c r="B562" s="384"/>
      <c r="C562" s="384"/>
      <c r="D562" s="384"/>
      <c r="E562" s="54"/>
      <c r="F562" s="383"/>
      <c r="G562" s="385"/>
      <c r="H562" s="385"/>
      <c r="I562" s="385"/>
    </row>
    <row r="563" spans="1:9" ht="12.75" hidden="1" customHeight="1" x14ac:dyDescent="0.25">
      <c r="A563" s="383" t="str">
        <f>CONCATENATE([1]List1!$A$86)</f>
        <v xml:space="preserve"> 4 : 1 </v>
      </c>
      <c r="B563" s="384" t="str">
        <f>CONCATENATE([1]List1!$A$75)</f>
        <v>technická převaha ve dvou kolech, poražený má technické body</v>
      </c>
      <c r="C563" s="384"/>
      <c r="D563" s="384"/>
      <c r="E563" s="54"/>
      <c r="F563" s="383" t="str">
        <f>CONCATENATE([1]List1!$A$84)</f>
        <v xml:space="preserve"> 5 : 0</v>
      </c>
      <c r="G563" s="385" t="str">
        <f>CONCATENATE([1]List1!$A$81)</f>
        <v>diskvalifikace z celé soutěže</v>
      </c>
      <c r="H563" s="385"/>
      <c r="I563" s="385"/>
    </row>
    <row r="564" spans="1:9" ht="12.75" hidden="1" customHeight="1" x14ac:dyDescent="0.25">
      <c r="A564" s="383"/>
      <c r="B564" s="384"/>
      <c r="C564" s="384"/>
      <c r="D564" s="384"/>
      <c r="E564" s="54"/>
      <c r="F564" s="383"/>
      <c r="G564" s="385"/>
      <c r="H564" s="385"/>
      <c r="I564" s="385"/>
    </row>
    <row r="565" spans="1:9" ht="12.75" hidden="1" customHeight="1" x14ac:dyDescent="0.25">
      <c r="A565" s="383" t="str">
        <f>CONCATENATE([1]List1!$A$87)</f>
        <v xml:space="preserve"> 3 : 0 </v>
      </c>
      <c r="B565" s="384" t="str">
        <f>CONCATENATE([1]List1!$A$76)</f>
        <v>vítězství na body, poražený nemá technické body</v>
      </c>
      <c r="C565" s="384"/>
      <c r="D565" s="384"/>
      <c r="E565" s="54"/>
      <c r="F565" s="383" t="str">
        <f>CONCATENATE([1]List1!$A$89)</f>
        <v xml:space="preserve"> 0 : 0 </v>
      </c>
      <c r="G565" s="385" t="str">
        <f>CONCATENATE([1]List1!$A$82)</f>
        <v>oba soupeři jsou diskvalifikováni v utkání</v>
      </c>
      <c r="H565" s="385"/>
      <c r="I565" s="385"/>
    </row>
    <row r="566" spans="1:9" ht="12.75" hidden="1" customHeight="1" x14ac:dyDescent="0.25">
      <c r="A566" s="383"/>
      <c r="B566" s="384"/>
      <c r="C566" s="384"/>
      <c r="D566" s="384"/>
      <c r="E566" s="54"/>
      <c r="F566" s="383"/>
      <c r="G566" s="385"/>
      <c r="H566" s="385"/>
      <c r="I566" s="385"/>
    </row>
    <row r="567" spans="1:9" ht="12.75" hidden="1" customHeight="1" x14ac:dyDescent="0.25">
      <c r="A567" s="383" t="str">
        <f>CONCATENATE([1]List1!$A$88)</f>
        <v xml:space="preserve"> 3 : 1 </v>
      </c>
      <c r="B567" s="384" t="str">
        <f>CONCATENATE([1]List1!$A$77)</f>
        <v>vítězství na body, poražený má technické body</v>
      </c>
      <c r="C567" s="384"/>
      <c r="D567" s="384"/>
      <c r="E567" s="54"/>
      <c r="F567" s="383" t="str">
        <f>CONCATENATE([1]List1!$A$89)</f>
        <v xml:space="preserve"> 0 : 0 </v>
      </c>
      <c r="G567" s="385" t="str">
        <f>CONCATENATE([1]List1!$A$83)</f>
        <v>oba soupeři jsou diskvalifikováni v celé soutěži</v>
      </c>
      <c r="H567" s="385"/>
      <c r="I567" s="385"/>
    </row>
    <row r="568" spans="1:9" ht="12.75" hidden="1" customHeight="1" x14ac:dyDescent="0.25">
      <c r="A568" s="383"/>
      <c r="B568" s="384"/>
      <c r="C568" s="384"/>
      <c r="D568" s="384"/>
      <c r="E568" s="54"/>
      <c r="F568" s="383"/>
      <c r="G568" s="385"/>
      <c r="H568" s="385"/>
      <c r="I568" s="385"/>
    </row>
    <row r="569" spans="1:9" hidden="1" x14ac:dyDescent="0.25">
      <c r="A569" s="383" t="str">
        <f>CONCATENATE([1]List1!$A$84)</f>
        <v xml:space="preserve"> 5 : 0</v>
      </c>
      <c r="B569" s="367" t="str">
        <f>CONCATENATE([1]List1!$A$78)</f>
        <v>vítězství pro zranění soupeře</v>
      </c>
      <c r="C569" s="368"/>
      <c r="D569" s="369"/>
      <c r="E569" s="54"/>
      <c r="F569" s="338" t="str">
        <f>CONCATENATE([1]List1!$A$90)</f>
        <v>Podpis:</v>
      </c>
      <c r="G569" s="339"/>
      <c r="H569" s="339"/>
      <c r="I569" s="340"/>
    </row>
    <row r="570" spans="1:9" hidden="1" x14ac:dyDescent="0.25">
      <c r="A570" s="383"/>
      <c r="B570" s="370"/>
      <c r="C570" s="371"/>
      <c r="D570" s="372"/>
      <c r="E570" s="54"/>
      <c r="F570" s="341"/>
      <c r="G570" s="342"/>
      <c r="H570" s="342"/>
      <c r="I570" s="343"/>
    </row>
    <row r="571" spans="1:9" hidden="1" x14ac:dyDescent="0.25">
      <c r="A571" s="293" t="str">
        <f>A514</f>
        <v>Bodovací lístek SZČR</v>
      </c>
      <c r="B571" s="293"/>
      <c r="C571" s="293"/>
      <c r="D571" s="293"/>
      <c r="E571" s="293"/>
      <c r="F571" s="293"/>
      <c r="G571" s="293"/>
      <c r="H571" s="293"/>
      <c r="I571" s="293"/>
    </row>
    <row r="572" spans="1:9" hidden="1" x14ac:dyDescent="0.25">
      <c r="A572" s="293"/>
      <c r="B572" s="293"/>
      <c r="C572" s="293"/>
      <c r="D572" s="293"/>
      <c r="E572" s="293"/>
      <c r="F572" s="293"/>
      <c r="G572" s="293"/>
      <c r="H572" s="293"/>
      <c r="I572" s="293"/>
    </row>
    <row r="573" spans="1:9" ht="23.4" hidden="1" thickBot="1" x14ac:dyDescent="0.3">
      <c r="A573" s="53"/>
      <c r="B573" s="53"/>
      <c r="C573" s="53"/>
      <c r="D573" s="49"/>
      <c r="E573" s="53"/>
      <c r="F573" s="49"/>
      <c r="G573" s="49"/>
      <c r="H573" s="49"/>
      <c r="I573" s="49"/>
    </row>
    <row r="574" spans="1:9" ht="13.8" hidden="1" thickTop="1" x14ac:dyDescent="0.25">
      <c r="A574" s="350" t="str">
        <f>A517</f>
        <v>Bodový rozhodčí:</v>
      </c>
      <c r="B574" s="351"/>
      <c r="C574" s="354"/>
      <c r="D574" s="355"/>
      <c r="E574" s="356"/>
      <c r="F574" s="44"/>
      <c r="G574" s="44"/>
      <c r="H574" s="44"/>
      <c r="I574" s="44"/>
    </row>
    <row r="575" spans="1:9" hidden="1" x14ac:dyDescent="0.25">
      <c r="A575" s="352"/>
      <c r="B575" s="353"/>
      <c r="C575" s="357"/>
      <c r="D575" s="358"/>
      <c r="E575" s="359"/>
      <c r="F575" s="44"/>
      <c r="G575" s="44"/>
      <c r="H575" s="44"/>
      <c r="I575" s="44"/>
    </row>
    <row r="576" spans="1:9" hidden="1" x14ac:dyDescent="0.25">
      <c r="A576" s="360" t="str">
        <f>A519</f>
        <v>Rozhodčí na žíněnce:</v>
      </c>
      <c r="B576" s="361"/>
      <c r="C576" s="362"/>
      <c r="D576" s="330"/>
      <c r="E576" s="331"/>
      <c r="F576" s="44"/>
      <c r="G576" s="44"/>
      <c r="H576" s="44"/>
      <c r="I576" s="44"/>
    </row>
    <row r="577" spans="1:9" hidden="1" x14ac:dyDescent="0.25">
      <c r="A577" s="352"/>
      <c r="B577" s="353"/>
      <c r="C577" s="357"/>
      <c r="D577" s="358"/>
      <c r="E577" s="359"/>
      <c r="F577" s="44"/>
      <c r="G577" s="44"/>
      <c r="H577" s="44"/>
      <c r="I577" s="44"/>
    </row>
    <row r="578" spans="1:9" hidden="1" x14ac:dyDescent="0.25">
      <c r="A578" s="360" t="str">
        <f>A521</f>
        <v>Předseda žíněnky</v>
      </c>
      <c r="B578" s="361"/>
      <c r="C578" s="362"/>
      <c r="D578" s="330"/>
      <c r="E578" s="331"/>
      <c r="F578" s="44"/>
      <c r="G578" s="44"/>
      <c r="H578" s="44"/>
      <c r="I578" s="44"/>
    </row>
    <row r="579" spans="1:9" ht="13.8" hidden="1" thickBot="1" x14ac:dyDescent="0.3">
      <c r="A579" s="363"/>
      <c r="B579" s="364"/>
      <c r="C579" s="365"/>
      <c r="D579" s="336"/>
      <c r="E579" s="337"/>
      <c r="F579" s="44"/>
      <c r="G579" s="44"/>
      <c r="H579" s="44"/>
      <c r="I579" s="44"/>
    </row>
    <row r="580" spans="1:9" ht="14.4" hidden="1" thickTop="1" thickBot="1" x14ac:dyDescent="0.3">
      <c r="A580" s="54"/>
      <c r="B580" s="54"/>
      <c r="C580" s="54"/>
      <c r="D580" s="44"/>
      <c r="E580" s="54"/>
      <c r="F580" s="44"/>
      <c r="G580" s="44"/>
      <c r="H580" s="44"/>
      <c r="I580" s="44"/>
    </row>
    <row r="581" spans="1:9" ht="27" hidden="1" thickTop="1" x14ac:dyDescent="0.25">
      <c r="A581" s="302" t="str">
        <f>CONCATENATE([1]List1!$A$40)</f>
        <v>soutěž</v>
      </c>
      <c r="B581" s="303"/>
      <c r="C581" s="55" t="str">
        <f>CONCATENATE([1]List1!$A$41)</f>
        <v>datum</v>
      </c>
      <c r="D581" s="50" t="str">
        <f>CONCATENATE([1]List1!$A$42)</f>
        <v>č. utkání</v>
      </c>
      <c r="E581" s="55" t="str">
        <f>CONCATENATE([1]List1!$A$43)</f>
        <v>hmotnost</v>
      </c>
      <c r="F581" s="50" t="str">
        <f>CONCATENATE([1]List1!$A$44)</f>
        <v>styl</v>
      </c>
      <c r="G581" s="50" t="str">
        <f>CONCATENATE([1]List1!$A$45)</f>
        <v>kolo</v>
      </c>
      <c r="H581" s="51" t="str">
        <f>CONCATENATE([1]List1!$A$46)</f>
        <v>finále</v>
      </c>
      <c r="I581" s="52" t="str">
        <f>CONCATENATE([1]List1!$A$47)</f>
        <v>žíněnka</v>
      </c>
    </row>
    <row r="582" spans="1:9" hidden="1" x14ac:dyDescent="0.25">
      <c r="A582" s="304" t="str">
        <f>CONCATENATE('Hlasatel '!A582)</f>
        <v>Brněnský dráček</v>
      </c>
      <c r="B582" s="305"/>
      <c r="C582" s="308" t="str">
        <f>CONCATENATE('Hlasatel '!C582)</f>
        <v xml:space="preserve"> 31.10.2020 </v>
      </c>
      <c r="D582" s="310">
        <f>ABS('Hlasatel '!D582)</f>
        <v>2</v>
      </c>
      <c r="E582" s="308" t="str">
        <f>CONCATENATE('Hlasatel '!E582)</f>
        <v>C28</v>
      </c>
      <c r="F582" s="310" t="str">
        <f>CONCATENATE('Hlasatel '!F582)</f>
        <v>zadej styl</v>
      </c>
      <c r="G582" s="310" t="str">
        <f>CONCATENATE('Hlasatel '!G582)</f>
        <v>0</v>
      </c>
      <c r="H582" s="300" t="str">
        <f>CONCATENATE('Hlasatel '!H582)</f>
        <v/>
      </c>
      <c r="I582" s="318" t="str">
        <f>CONCATENATE('Hlasatel '!I582)</f>
        <v>2</v>
      </c>
    </row>
    <row r="583" spans="1:9" ht="13.8" hidden="1" thickBot="1" x14ac:dyDescent="0.3">
      <c r="A583" s="306"/>
      <c r="B583" s="307"/>
      <c r="C583" s="309"/>
      <c r="D583" s="311"/>
      <c r="E583" s="309"/>
      <c r="F583" s="311"/>
      <c r="G583" s="311"/>
      <c r="H583" s="301"/>
      <c r="I583" s="319"/>
    </row>
    <row r="584" spans="1:9" ht="14.4" hidden="1" thickTop="1" thickBot="1" x14ac:dyDescent="0.3">
      <c r="A584" s="54"/>
      <c r="B584" s="54"/>
      <c r="C584" s="54"/>
      <c r="D584" s="44"/>
      <c r="E584" s="54"/>
      <c r="F584" s="44"/>
      <c r="G584" s="44"/>
      <c r="H584" s="44"/>
      <c r="I584" s="44"/>
    </row>
    <row r="585" spans="1:9" ht="13.8" hidden="1" thickTop="1" x14ac:dyDescent="0.25">
      <c r="A585" s="274" t="str">
        <f>CONCATENATE([1]List1!$A$48)</f>
        <v>červený</v>
      </c>
      <c r="B585" s="275"/>
      <c r="C585" s="275"/>
      <c r="D585" s="276"/>
      <c r="E585" s="277"/>
      <c r="F585" s="278" t="str">
        <f>CONCATENATE([1]List1!$A$49)</f>
        <v>modrý</v>
      </c>
      <c r="G585" s="279"/>
      <c r="H585" s="279"/>
      <c r="I585" s="280"/>
    </row>
    <row r="586" spans="1:9" hidden="1" x14ac:dyDescent="0.25">
      <c r="A586" s="281" t="str">
        <f>CONCATENATE([1]List1!$A$50)</f>
        <v>jméno</v>
      </c>
      <c r="B586" s="282"/>
      <c r="C586" s="85" t="str">
        <f>CONCATENATE([1]List1!$A$51)</f>
        <v>oddíl</v>
      </c>
      <c r="D586" s="63" t="str">
        <f>CONCATENATE([1]List1!$A$52)</f>
        <v>los</v>
      </c>
      <c r="E586" s="277"/>
      <c r="F586" s="283" t="str">
        <f>CONCATENATE([1]List1!$A$50)</f>
        <v>jméno</v>
      </c>
      <c r="G586" s="284"/>
      <c r="H586" s="62" t="str">
        <f>CONCATENATE([1]List1!$A$51)</f>
        <v>oddíl</v>
      </c>
      <c r="I586" s="63" t="str">
        <f>CONCATENATE([1]List1!$A$52)</f>
        <v>los</v>
      </c>
    </row>
    <row r="587" spans="1:9" hidden="1" x14ac:dyDescent="0.25">
      <c r="A587" s="285" t="str">
        <f>CONCATENATE('Hlasatel '!A587)</f>
        <v>00000</v>
      </c>
      <c r="B587" s="286"/>
      <c r="C587" s="289" t="str">
        <f>CONCATENATE('Hlasatel '!C587)</f>
        <v>00000</v>
      </c>
      <c r="D587" s="294" t="str">
        <f>CONCATENATE('Hlasatel '!D587)</f>
        <v/>
      </c>
      <c r="E587" s="277"/>
      <c r="F587" s="285" t="str">
        <f>CONCATENATE('Hlasatel '!F587)</f>
        <v>00000</v>
      </c>
      <c r="G587" s="286"/>
      <c r="H587" s="289" t="str">
        <f>CONCATENATE('Hlasatel '!H587)</f>
        <v>00000</v>
      </c>
      <c r="I587" s="294" t="str">
        <f>CONCATENATE('Hlasatel '!I587)</f>
        <v/>
      </c>
    </row>
    <row r="588" spans="1:9" ht="13.8" hidden="1" thickBot="1" x14ac:dyDescent="0.3">
      <c r="A588" s="287"/>
      <c r="B588" s="288"/>
      <c r="C588" s="290"/>
      <c r="D588" s="295"/>
      <c r="E588" s="277"/>
      <c r="F588" s="287"/>
      <c r="G588" s="288"/>
      <c r="H588" s="290"/>
      <c r="I588" s="295"/>
    </row>
    <row r="589" spans="1:9" ht="14.4" hidden="1" thickTop="1" thickBot="1" x14ac:dyDescent="0.3">
      <c r="A589" s="87"/>
      <c r="B589" s="87"/>
      <c r="C589" s="87"/>
      <c r="D589" s="70"/>
      <c r="E589" s="61"/>
      <c r="F589" s="70"/>
      <c r="G589" s="70"/>
      <c r="H589" s="70"/>
      <c r="I589" s="70"/>
    </row>
    <row r="590" spans="1:9" ht="13.8" hidden="1" thickTop="1" x14ac:dyDescent="0.25">
      <c r="A590" s="84" t="str">
        <f>CONCATENATE([1]List1!$A$59)</f>
        <v>součet</v>
      </c>
      <c r="B590" s="279" t="str">
        <f>$B$20</f>
        <v>2 minuty</v>
      </c>
      <c r="C590" s="279"/>
      <c r="D590" s="91">
        <f>$D$20</f>
        <v>0</v>
      </c>
      <c r="E590" s="60" t="str">
        <f>CONCATENATE([1]List1!$A$60)</f>
        <v>body</v>
      </c>
      <c r="F590" s="279" t="str">
        <f>$F$20</f>
        <v>2 minuty</v>
      </c>
      <c r="G590" s="279"/>
      <c r="H590" s="91">
        <f>$H$20</f>
        <v>0</v>
      </c>
      <c r="I590" s="71" t="str">
        <f>CONCATENATE([1]List1!$A$59)</f>
        <v>součet</v>
      </c>
    </row>
    <row r="591" spans="1:9" hidden="1" x14ac:dyDescent="0.25">
      <c r="A591" s="379"/>
      <c r="B591" s="347"/>
      <c r="C591" s="347"/>
      <c r="D591" s="344"/>
      <c r="E591" s="382" t="str">
        <f>CONCATENATE([1]List1!$A$62)</f>
        <v>1</v>
      </c>
      <c r="F591" s="347"/>
      <c r="G591" s="347"/>
      <c r="H591" s="344"/>
      <c r="I591" s="321"/>
    </row>
    <row r="592" spans="1:9" hidden="1" x14ac:dyDescent="0.25">
      <c r="A592" s="380"/>
      <c r="B592" s="348"/>
      <c r="C592" s="348"/>
      <c r="D592" s="345"/>
      <c r="E592" s="382"/>
      <c r="F592" s="348"/>
      <c r="G592" s="348"/>
      <c r="H592" s="345"/>
      <c r="I592" s="321"/>
    </row>
    <row r="593" spans="1:9" hidden="1" x14ac:dyDescent="0.25">
      <c r="A593" s="381"/>
      <c r="B593" s="349"/>
      <c r="C593" s="349"/>
      <c r="D593" s="346"/>
      <c r="E593" s="382"/>
      <c r="F593" s="349"/>
      <c r="G593" s="349"/>
      <c r="H593" s="346"/>
      <c r="I593" s="321"/>
    </row>
    <row r="594" spans="1:9" hidden="1" x14ac:dyDescent="0.25">
      <c r="A594" s="283" t="str">
        <f>CONCATENATE([1]List1!$A$65)</f>
        <v>přestávka 30 sekund</v>
      </c>
      <c r="B594" s="284"/>
      <c r="C594" s="284"/>
      <c r="D594" s="321"/>
      <c r="E594" s="68"/>
      <c r="F594" s="283" t="str">
        <f>CONCATENATE([1]List1!$A$65)</f>
        <v>přestávka 30 sekund</v>
      </c>
      <c r="G594" s="284"/>
      <c r="H594" s="284"/>
      <c r="I594" s="321"/>
    </row>
    <row r="595" spans="1:9" hidden="1" x14ac:dyDescent="0.25">
      <c r="A595" s="379"/>
      <c r="B595" s="347"/>
      <c r="C595" s="347"/>
      <c r="D595" s="344"/>
      <c r="E595" s="382" t="str">
        <f>CONCATENATE([1]List1!$A$63)</f>
        <v>2</v>
      </c>
      <c r="F595" s="347"/>
      <c r="G595" s="347"/>
      <c r="H595" s="344"/>
      <c r="I595" s="321"/>
    </row>
    <row r="596" spans="1:9" hidden="1" x14ac:dyDescent="0.25">
      <c r="A596" s="380"/>
      <c r="B596" s="348"/>
      <c r="C596" s="348"/>
      <c r="D596" s="345"/>
      <c r="E596" s="382"/>
      <c r="F596" s="348"/>
      <c r="G596" s="348"/>
      <c r="H596" s="345"/>
      <c r="I596" s="321"/>
    </row>
    <row r="597" spans="1:9" hidden="1" x14ac:dyDescent="0.25">
      <c r="A597" s="381"/>
      <c r="B597" s="349"/>
      <c r="C597" s="349"/>
      <c r="D597" s="346"/>
      <c r="E597" s="382"/>
      <c r="F597" s="349"/>
      <c r="G597" s="349"/>
      <c r="H597" s="346"/>
      <c r="I597" s="321"/>
    </row>
    <row r="598" spans="1:9" hidden="1" x14ac:dyDescent="0.25">
      <c r="A598" s="283" t="str">
        <f>CONCATENATE([1]List1!$A$65)</f>
        <v>přestávka 30 sekund</v>
      </c>
      <c r="B598" s="284"/>
      <c r="C598" s="284"/>
      <c r="D598" s="321"/>
      <c r="E598" s="68"/>
      <c r="F598" s="283" t="str">
        <f>CONCATENATE([1]List1!$A$65)</f>
        <v>přestávka 30 sekund</v>
      </c>
      <c r="G598" s="284"/>
      <c r="H598" s="284"/>
      <c r="I598" s="321"/>
    </row>
    <row r="599" spans="1:9" hidden="1" x14ac:dyDescent="0.25">
      <c r="A599" s="379"/>
      <c r="B599" s="347"/>
      <c r="C599" s="347"/>
      <c r="D599" s="344"/>
      <c r="E599" s="382" t="str">
        <f>CONCATENATE([1]List1!$A$64)</f>
        <v>3</v>
      </c>
      <c r="F599" s="347"/>
      <c r="G599" s="347"/>
      <c r="H599" s="344"/>
      <c r="I599" s="321"/>
    </row>
    <row r="600" spans="1:9" hidden="1" x14ac:dyDescent="0.25">
      <c r="A600" s="380"/>
      <c r="B600" s="348"/>
      <c r="C600" s="348"/>
      <c r="D600" s="345"/>
      <c r="E600" s="382"/>
      <c r="F600" s="348"/>
      <c r="G600" s="348"/>
      <c r="H600" s="345"/>
      <c r="I600" s="321"/>
    </row>
    <row r="601" spans="1:9" ht="13.8" hidden="1" thickBot="1" x14ac:dyDescent="0.3">
      <c r="A601" s="397"/>
      <c r="B601" s="349"/>
      <c r="C601" s="349"/>
      <c r="D601" s="346"/>
      <c r="E601" s="382"/>
      <c r="F601" s="349"/>
      <c r="G601" s="349"/>
      <c r="H601" s="346"/>
      <c r="I601" s="402"/>
    </row>
    <row r="602" spans="1:9" ht="14.4" hidden="1" thickTop="1" thickBot="1" x14ac:dyDescent="0.3">
      <c r="A602" s="54"/>
      <c r="B602" s="54"/>
      <c r="C602" s="54"/>
      <c r="D602" s="44"/>
      <c r="E602" s="54"/>
      <c r="F602" s="44"/>
      <c r="G602" s="44"/>
      <c r="H602" s="44"/>
      <c r="I602" s="44"/>
    </row>
    <row r="603" spans="1:9" hidden="1" x14ac:dyDescent="0.25">
      <c r="A603" s="403"/>
      <c r="B603" s="406" t="s">
        <v>21</v>
      </c>
      <c r="C603" s="407"/>
      <c r="D603" s="44"/>
      <c r="E603" s="54"/>
      <c r="F603" s="44"/>
      <c r="G603" s="408" t="s">
        <v>22</v>
      </c>
      <c r="H603" s="409"/>
      <c r="I603" s="410"/>
    </row>
    <row r="604" spans="1:9" hidden="1" x14ac:dyDescent="0.25">
      <c r="A604" s="404"/>
      <c r="B604" s="406"/>
      <c r="C604" s="407"/>
      <c r="D604" s="44"/>
      <c r="E604" s="54"/>
      <c r="F604" s="44"/>
      <c r="G604" s="408"/>
      <c r="H604" s="409"/>
      <c r="I604" s="411"/>
    </row>
    <row r="605" spans="1:9" ht="13.8" hidden="1" thickBot="1" x14ac:dyDescent="0.3">
      <c r="A605" s="405"/>
      <c r="B605" s="406"/>
      <c r="C605" s="407"/>
      <c r="D605" s="44"/>
      <c r="E605" s="54"/>
      <c r="F605" s="44"/>
      <c r="G605" s="408"/>
      <c r="H605" s="409"/>
      <c r="I605" s="412"/>
    </row>
    <row r="606" spans="1:9" hidden="1" x14ac:dyDescent="0.25">
      <c r="A606" s="54"/>
      <c r="B606" s="392" t="s">
        <v>23</v>
      </c>
      <c r="C606" s="392"/>
      <c r="D606" s="333"/>
      <c r="E606" s="54"/>
      <c r="F606" s="333"/>
      <c r="G606" s="393" t="s">
        <v>24</v>
      </c>
      <c r="H606" s="393"/>
      <c r="I606" s="44"/>
    </row>
    <row r="607" spans="1:9" hidden="1" x14ac:dyDescent="0.25">
      <c r="A607" s="54"/>
      <c r="B607" s="392"/>
      <c r="C607" s="392"/>
      <c r="D607" s="333"/>
      <c r="E607" s="54"/>
      <c r="F607" s="333"/>
      <c r="G607" s="393"/>
      <c r="H607" s="393"/>
      <c r="I607" s="44"/>
    </row>
    <row r="608" spans="1:9" hidden="1" x14ac:dyDescent="0.25">
      <c r="A608" s="54"/>
      <c r="B608" s="392"/>
      <c r="C608" s="392"/>
      <c r="D608" s="333"/>
      <c r="E608" s="54"/>
      <c r="F608" s="333"/>
      <c r="G608" s="393"/>
      <c r="H608" s="393"/>
      <c r="I608" s="44"/>
    </row>
    <row r="609" spans="1:9" ht="13.8" hidden="1" thickBot="1" x14ac:dyDescent="0.3">
      <c r="A609" s="54"/>
      <c r="B609" s="54"/>
      <c r="C609" s="54"/>
      <c r="D609" s="44"/>
      <c r="E609" s="54"/>
      <c r="F609" s="44"/>
      <c r="G609" s="44"/>
      <c r="H609" s="44"/>
      <c r="I609" s="44"/>
    </row>
    <row r="610" spans="1:9" ht="13.8" hidden="1" thickTop="1" x14ac:dyDescent="0.25">
      <c r="A610" s="88" t="str">
        <f>A553</f>
        <v>Vítěz:</v>
      </c>
      <c r="B610" s="69"/>
      <c r="C610" s="69"/>
      <c r="D610" s="42"/>
      <c r="E610" s="69"/>
      <c r="F610" s="42"/>
      <c r="G610" s="72"/>
      <c r="H610" s="394" t="str">
        <f>H553</f>
        <v>Skutečný čas:</v>
      </c>
      <c r="I610" s="395"/>
    </row>
    <row r="611" spans="1:9" hidden="1" x14ac:dyDescent="0.25">
      <c r="A611" s="89"/>
      <c r="B611" s="73"/>
      <c r="C611" s="73"/>
      <c r="D611" s="45"/>
      <c r="E611" s="73"/>
      <c r="F611" s="45"/>
      <c r="G611" s="74"/>
      <c r="H611" s="75"/>
      <c r="I611" s="76"/>
    </row>
    <row r="612" spans="1:9" ht="13.8" hidden="1" thickBot="1" x14ac:dyDescent="0.3">
      <c r="A612" s="90"/>
      <c r="B612" s="78"/>
      <c r="C612" s="78"/>
      <c r="D612" s="77"/>
      <c r="E612" s="78"/>
      <c r="F612" s="77"/>
      <c r="G612" s="79"/>
      <c r="H612" s="80"/>
      <c r="I612" s="81"/>
    </row>
    <row r="613" spans="1:9" ht="13.8" hidden="1" thickTop="1" x14ac:dyDescent="0.25">
      <c r="A613" s="69"/>
      <c r="B613" s="69"/>
      <c r="C613" s="69"/>
      <c r="D613" s="42"/>
      <c r="E613" s="69"/>
      <c r="F613" s="42"/>
      <c r="G613" s="42"/>
      <c r="H613" s="42"/>
      <c r="I613" s="42"/>
    </row>
    <row r="614" spans="1:9" hidden="1" x14ac:dyDescent="0.25">
      <c r="A614" s="396" t="str">
        <f>A557</f>
        <v>Kvalifikace do tabulky:</v>
      </c>
      <c r="B614" s="396"/>
      <c r="C614" s="396"/>
      <c r="D614" s="396"/>
      <c r="E614" s="396"/>
      <c r="F614" s="396"/>
      <c r="G614" s="396"/>
      <c r="H614" s="396"/>
      <c r="I614" s="396"/>
    </row>
    <row r="615" spans="1:9" hidden="1" x14ac:dyDescent="0.25">
      <c r="A615" s="396"/>
      <c r="B615" s="396"/>
      <c r="C615" s="396"/>
      <c r="D615" s="396"/>
      <c r="E615" s="396"/>
      <c r="F615" s="396"/>
      <c r="G615" s="396"/>
      <c r="H615" s="396"/>
      <c r="I615" s="396"/>
    </row>
    <row r="616" spans="1:9" ht="12.75" hidden="1" customHeight="1" x14ac:dyDescent="0.25">
      <c r="A616" s="366" t="s">
        <v>28</v>
      </c>
      <c r="B616" s="367" t="str">
        <f>B559</f>
        <v>vítězství na lopatky</v>
      </c>
      <c r="C616" s="368"/>
      <c r="D616" s="369"/>
      <c r="E616" s="54"/>
      <c r="F616" s="366" t="s">
        <v>42</v>
      </c>
      <c r="G616" s="421" t="str">
        <f>G559</f>
        <v>vítězství pro nenastoupení soupeře</v>
      </c>
      <c r="H616" s="422"/>
      <c r="I616" s="423"/>
    </row>
    <row r="617" spans="1:9" hidden="1" x14ac:dyDescent="0.25">
      <c r="A617" s="366"/>
      <c r="B617" s="370"/>
      <c r="C617" s="371"/>
      <c r="D617" s="372"/>
      <c r="E617" s="54"/>
      <c r="F617" s="366"/>
      <c r="G617" s="424"/>
      <c r="H617" s="425"/>
      <c r="I617" s="426"/>
    </row>
    <row r="618" spans="1:9" ht="12.75" hidden="1" customHeight="1" x14ac:dyDescent="0.25">
      <c r="A618" s="366" t="s">
        <v>43</v>
      </c>
      <c r="B618" s="367" t="str">
        <f>B561</f>
        <v>technická převaha ve dvou kolech, poražený nemá technické body</v>
      </c>
      <c r="C618" s="368"/>
      <c r="D618" s="369"/>
      <c r="E618" s="54"/>
      <c r="F618" s="366" t="str">
        <f>[1]List1!$C$85</f>
        <v xml:space="preserve"> 5 : 0 </v>
      </c>
      <c r="G618" s="421" t="str">
        <f>G561</f>
        <v>diskvalifikace pro 3 "O"</v>
      </c>
      <c r="H618" s="422"/>
      <c r="I618" s="423"/>
    </row>
    <row r="619" spans="1:9" ht="12.75" hidden="1" customHeight="1" x14ac:dyDescent="0.25">
      <c r="A619" s="366"/>
      <c r="B619" s="370"/>
      <c r="C619" s="371"/>
      <c r="D619" s="372"/>
      <c r="E619" s="54"/>
      <c r="F619" s="383"/>
      <c r="G619" s="424"/>
      <c r="H619" s="425"/>
      <c r="I619" s="426"/>
    </row>
    <row r="620" spans="1:9" ht="12.75" hidden="1" customHeight="1" x14ac:dyDescent="0.25">
      <c r="A620" s="366" t="s">
        <v>44</v>
      </c>
      <c r="B620" s="367" t="str">
        <f>B563</f>
        <v>technická převaha ve dvou kolech, poražený má technické body</v>
      </c>
      <c r="C620" s="368"/>
      <c r="D620" s="369"/>
      <c r="E620" s="54"/>
      <c r="F620" s="366" t="s">
        <v>42</v>
      </c>
      <c r="G620" s="373" t="str">
        <f>G563</f>
        <v>diskvalifikace z celé soutěže</v>
      </c>
      <c r="H620" s="374"/>
      <c r="I620" s="375"/>
    </row>
    <row r="621" spans="1:9" ht="12.75" hidden="1" customHeight="1" x14ac:dyDescent="0.25">
      <c r="A621" s="366"/>
      <c r="B621" s="370"/>
      <c r="C621" s="371"/>
      <c r="D621" s="372"/>
      <c r="E621" s="54"/>
      <c r="F621" s="366"/>
      <c r="G621" s="376"/>
      <c r="H621" s="377"/>
      <c r="I621" s="378"/>
    </row>
    <row r="622" spans="1:9" ht="12.75" hidden="1" customHeight="1" x14ac:dyDescent="0.25">
      <c r="A622" s="366" t="s">
        <v>45</v>
      </c>
      <c r="B622" s="367" t="str">
        <f>B565</f>
        <v>vítězství na body, poražený nemá technické body</v>
      </c>
      <c r="C622" s="368"/>
      <c r="D622" s="369"/>
      <c r="E622" s="54"/>
      <c r="F622" s="366" t="s">
        <v>36</v>
      </c>
      <c r="G622" s="421" t="str">
        <f>G565</f>
        <v>oba soupeři jsou diskvalifikováni v utkání</v>
      </c>
      <c r="H622" s="422"/>
      <c r="I622" s="423"/>
    </row>
    <row r="623" spans="1:9" hidden="1" x14ac:dyDescent="0.25">
      <c r="A623" s="366"/>
      <c r="B623" s="370"/>
      <c r="C623" s="371"/>
      <c r="D623" s="372"/>
      <c r="E623" s="54"/>
      <c r="F623" s="366"/>
      <c r="G623" s="424"/>
      <c r="H623" s="425"/>
      <c r="I623" s="426"/>
    </row>
    <row r="624" spans="1:9" ht="12.75" hidden="1" customHeight="1" x14ac:dyDescent="0.25">
      <c r="A624" s="366" t="s">
        <v>46</v>
      </c>
      <c r="B624" s="367" t="str">
        <f>B567</f>
        <v>vítězství na body, poražený má technické body</v>
      </c>
      <c r="C624" s="368"/>
      <c r="D624" s="369"/>
      <c r="E624" s="54"/>
      <c r="F624" s="366" t="s">
        <v>36</v>
      </c>
      <c r="G624" s="373" t="str">
        <f>G567</f>
        <v>oba soupeři jsou diskvalifikováni v celé soutěži</v>
      </c>
      <c r="H624" s="374"/>
      <c r="I624" s="375"/>
    </row>
    <row r="625" spans="1:9" hidden="1" x14ac:dyDescent="0.25">
      <c r="A625" s="366"/>
      <c r="B625" s="370"/>
      <c r="C625" s="371"/>
      <c r="D625" s="372"/>
      <c r="E625" s="54"/>
      <c r="F625" s="366"/>
      <c r="G625" s="376"/>
      <c r="H625" s="377"/>
      <c r="I625" s="378"/>
    </row>
    <row r="626" spans="1:9" ht="12.75" hidden="1" customHeight="1" x14ac:dyDescent="0.25">
      <c r="A626" s="366" t="s">
        <v>42</v>
      </c>
      <c r="B626" s="367" t="str">
        <f>B569</f>
        <v>vítězství pro zranění soupeře</v>
      </c>
      <c r="C626" s="368"/>
      <c r="D626" s="369"/>
      <c r="E626" s="54"/>
      <c r="F626" s="338" t="str">
        <f>F569</f>
        <v>Podpis:</v>
      </c>
      <c r="G626" s="339"/>
      <c r="H626" s="339"/>
      <c r="I626" s="340"/>
    </row>
    <row r="627" spans="1:9" hidden="1" x14ac:dyDescent="0.25">
      <c r="A627" s="366"/>
      <c r="B627" s="370"/>
      <c r="C627" s="371"/>
      <c r="D627" s="372"/>
      <c r="E627" s="54"/>
      <c r="F627" s="341"/>
      <c r="G627" s="342"/>
      <c r="H627" s="342"/>
      <c r="I627" s="343"/>
    </row>
    <row r="628" spans="1:9" hidden="1" x14ac:dyDescent="0.25">
      <c r="A628" s="293" t="str">
        <f>A571</f>
        <v>Bodovací lístek SZČR</v>
      </c>
      <c r="B628" s="293"/>
      <c r="C628" s="293"/>
      <c r="D628" s="293"/>
      <c r="E628" s="293"/>
      <c r="F628" s="293"/>
      <c r="G628" s="293"/>
      <c r="H628" s="293"/>
      <c r="I628" s="293"/>
    </row>
    <row r="629" spans="1:9" hidden="1" x14ac:dyDescent="0.25">
      <c r="A629" s="293"/>
      <c r="B629" s="293"/>
      <c r="C629" s="293"/>
      <c r="D629" s="293"/>
      <c r="E629" s="293"/>
      <c r="F629" s="293"/>
      <c r="G629" s="293"/>
      <c r="H629" s="293"/>
      <c r="I629" s="293"/>
    </row>
    <row r="630" spans="1:9" ht="23.4" hidden="1" thickBot="1" x14ac:dyDescent="0.3">
      <c r="A630" s="53"/>
      <c r="B630" s="53"/>
      <c r="C630" s="53"/>
      <c r="D630" s="49"/>
      <c r="E630" s="53"/>
      <c r="F630" s="49"/>
      <c r="G630" s="49"/>
      <c r="H630" s="49"/>
      <c r="I630" s="49"/>
    </row>
    <row r="631" spans="1:9" ht="13.8" hidden="1" thickTop="1" x14ac:dyDescent="0.25">
      <c r="A631" s="350" t="str">
        <f>A517</f>
        <v>Bodový rozhodčí:</v>
      </c>
      <c r="B631" s="351"/>
      <c r="C631" s="354"/>
      <c r="D631" s="355"/>
      <c r="E631" s="356"/>
      <c r="F631" s="44"/>
      <c r="G631" s="44"/>
      <c r="H631" s="44"/>
      <c r="I631" s="44"/>
    </row>
    <row r="632" spans="1:9" hidden="1" x14ac:dyDescent="0.25">
      <c r="A632" s="352"/>
      <c r="B632" s="353"/>
      <c r="C632" s="357"/>
      <c r="D632" s="358"/>
      <c r="E632" s="359"/>
      <c r="F632" s="44"/>
      <c r="G632" s="44"/>
      <c r="H632" s="44"/>
      <c r="I632" s="44"/>
    </row>
    <row r="633" spans="1:9" hidden="1" x14ac:dyDescent="0.25">
      <c r="A633" s="360" t="str">
        <f>A576</f>
        <v>Rozhodčí na žíněnce:</v>
      </c>
      <c r="B633" s="361"/>
      <c r="C633" s="362"/>
      <c r="D633" s="330"/>
      <c r="E633" s="331"/>
      <c r="F633" s="44"/>
      <c r="G633" s="44"/>
      <c r="H633" s="44"/>
      <c r="I633" s="44"/>
    </row>
    <row r="634" spans="1:9" hidden="1" x14ac:dyDescent="0.25">
      <c r="A634" s="352"/>
      <c r="B634" s="353"/>
      <c r="C634" s="357"/>
      <c r="D634" s="358"/>
      <c r="E634" s="359"/>
      <c r="F634" s="44"/>
      <c r="G634" s="44"/>
      <c r="H634" s="44"/>
      <c r="I634" s="44"/>
    </row>
    <row r="635" spans="1:9" hidden="1" x14ac:dyDescent="0.25">
      <c r="A635" s="360" t="str">
        <f>A578</f>
        <v>Předseda žíněnky</v>
      </c>
      <c r="B635" s="361"/>
      <c r="C635" s="362"/>
      <c r="D635" s="330"/>
      <c r="E635" s="331"/>
      <c r="F635" s="44"/>
      <c r="G635" s="44"/>
      <c r="H635" s="44"/>
      <c r="I635" s="44"/>
    </row>
    <row r="636" spans="1:9" ht="13.8" hidden="1" thickBot="1" x14ac:dyDescent="0.3">
      <c r="A636" s="363"/>
      <c r="B636" s="364"/>
      <c r="C636" s="365"/>
      <c r="D636" s="336"/>
      <c r="E636" s="337"/>
      <c r="F636" s="44"/>
      <c r="G636" s="44"/>
      <c r="H636" s="44"/>
      <c r="I636" s="44"/>
    </row>
    <row r="637" spans="1:9" ht="14.4" hidden="1" thickTop="1" thickBot="1" x14ac:dyDescent="0.3">
      <c r="A637" s="54"/>
      <c r="B637" s="54"/>
      <c r="C637" s="54"/>
      <c r="D637" s="44"/>
      <c r="E637" s="54"/>
      <c r="F637" s="44"/>
      <c r="G637" s="44"/>
      <c r="H637" s="44"/>
      <c r="I637" s="44"/>
    </row>
    <row r="638" spans="1:9" ht="27" hidden="1" thickTop="1" x14ac:dyDescent="0.25">
      <c r="A638" s="302" t="str">
        <f>CONCATENATE([1]List1!$A$40)</f>
        <v>soutěž</v>
      </c>
      <c r="B638" s="303"/>
      <c r="C638" s="55" t="str">
        <f>CONCATENATE([1]List1!$A$41)</f>
        <v>datum</v>
      </c>
      <c r="D638" s="50" t="str">
        <f>CONCATENATE([1]List1!$A$42)</f>
        <v>č. utkání</v>
      </c>
      <c r="E638" s="55" t="str">
        <f>CONCATENATE([1]List1!$A$43)</f>
        <v>hmotnost</v>
      </c>
      <c r="F638" s="50" t="str">
        <f>CONCATENATE([1]List1!$A$44)</f>
        <v>styl</v>
      </c>
      <c r="G638" s="50" t="str">
        <f>CONCATENATE([1]List1!$A$45)</f>
        <v>kolo</v>
      </c>
      <c r="H638" s="51" t="str">
        <f>CONCATENATE([1]List1!$A$46)</f>
        <v>finále</v>
      </c>
      <c r="I638" s="52" t="str">
        <f>CONCATENATE([1]List1!$A$47)</f>
        <v>žíněnka</v>
      </c>
    </row>
    <row r="639" spans="1:9" hidden="1" x14ac:dyDescent="0.25">
      <c r="A639" s="304" t="str">
        <f>CONCATENATE('Hlasatel '!A639)</f>
        <v>Brněnský dráček</v>
      </c>
      <c r="B639" s="305"/>
      <c r="C639" s="308" t="str">
        <f>CONCATENATE('Hlasatel '!C639)</f>
        <v xml:space="preserve"> 31.10.2020 </v>
      </c>
      <c r="D639" s="310">
        <f>ABS('Hlasatel '!D639)</f>
        <v>3</v>
      </c>
      <c r="E639" s="308" t="str">
        <f>CONCATENATE('Hlasatel '!E639)</f>
        <v>C28</v>
      </c>
      <c r="F639" s="310" t="str">
        <f>CONCATENATE('Hlasatel '!F639)</f>
        <v>zadej styl</v>
      </c>
      <c r="G639" s="310" t="str">
        <f>CONCATENATE('Hlasatel '!G639)</f>
        <v>0</v>
      </c>
      <c r="H639" s="300" t="str">
        <f>CONCATENATE('Hlasatel '!H639)</f>
        <v/>
      </c>
      <c r="I639" s="318" t="str">
        <f>CONCATENATE('Hlasatel '!I639)</f>
        <v>2</v>
      </c>
    </row>
    <row r="640" spans="1:9" ht="13.8" hidden="1" thickBot="1" x14ac:dyDescent="0.3">
      <c r="A640" s="306"/>
      <c r="B640" s="307"/>
      <c r="C640" s="309"/>
      <c r="D640" s="311"/>
      <c r="E640" s="309"/>
      <c r="F640" s="311"/>
      <c r="G640" s="311"/>
      <c r="H640" s="301"/>
      <c r="I640" s="319"/>
    </row>
    <row r="641" spans="1:9" ht="14.4" hidden="1" thickTop="1" thickBot="1" x14ac:dyDescent="0.3">
      <c r="A641" s="54"/>
      <c r="B641" s="54"/>
      <c r="C641" s="54"/>
      <c r="D641" s="44"/>
      <c r="E641" s="54"/>
      <c r="F641" s="44"/>
      <c r="G641" s="44"/>
      <c r="H641" s="44"/>
      <c r="I641" s="44"/>
    </row>
    <row r="642" spans="1:9" ht="13.8" hidden="1" thickTop="1" x14ac:dyDescent="0.25">
      <c r="A642" s="274" t="str">
        <f>CONCATENATE([1]List1!$A$48)</f>
        <v>červený</v>
      </c>
      <c r="B642" s="275"/>
      <c r="C642" s="275"/>
      <c r="D642" s="276"/>
      <c r="E642" s="277"/>
      <c r="F642" s="278" t="str">
        <f>CONCATENATE([1]List1!$A$49)</f>
        <v>modrý</v>
      </c>
      <c r="G642" s="279"/>
      <c r="H642" s="279"/>
      <c r="I642" s="280"/>
    </row>
    <row r="643" spans="1:9" hidden="1" x14ac:dyDescent="0.25">
      <c r="A643" s="281" t="str">
        <f>CONCATENATE([1]List1!$A$50)</f>
        <v>jméno</v>
      </c>
      <c r="B643" s="282"/>
      <c r="C643" s="85" t="str">
        <f>CONCATENATE([1]List1!$A$51)</f>
        <v>oddíl</v>
      </c>
      <c r="D643" s="63" t="str">
        <f>CONCATENATE([1]List1!$A$52)</f>
        <v>los</v>
      </c>
      <c r="E643" s="277"/>
      <c r="F643" s="283" t="str">
        <f>CONCATENATE([1]List1!$A$50)</f>
        <v>jméno</v>
      </c>
      <c r="G643" s="284"/>
      <c r="H643" s="62" t="str">
        <f>CONCATENATE([1]List1!$A$51)</f>
        <v>oddíl</v>
      </c>
      <c r="I643" s="63" t="str">
        <f>CONCATENATE([1]List1!$A$52)</f>
        <v>los</v>
      </c>
    </row>
    <row r="644" spans="1:9" hidden="1" x14ac:dyDescent="0.25">
      <c r="A644" s="285" t="str">
        <f>CONCATENATE('Hlasatel '!A644)</f>
        <v>00000</v>
      </c>
      <c r="B644" s="286"/>
      <c r="C644" s="289" t="str">
        <f>CONCATENATE('Hlasatel '!C644)</f>
        <v>00000</v>
      </c>
      <c r="D644" s="294" t="str">
        <f>CONCATENATE('Hlasatel '!D644)</f>
        <v/>
      </c>
      <c r="E644" s="277"/>
      <c r="F644" s="285" t="str">
        <f>CONCATENATE('Hlasatel '!F644)</f>
        <v>00000</v>
      </c>
      <c r="G644" s="286"/>
      <c r="H644" s="289" t="str">
        <f>CONCATENATE('Hlasatel '!H644)</f>
        <v>00000</v>
      </c>
      <c r="I644" s="294" t="str">
        <f>CONCATENATE('Hlasatel '!I644)</f>
        <v/>
      </c>
    </row>
    <row r="645" spans="1:9" ht="13.8" hidden="1" thickBot="1" x14ac:dyDescent="0.3">
      <c r="A645" s="287"/>
      <c r="B645" s="288"/>
      <c r="C645" s="290"/>
      <c r="D645" s="295"/>
      <c r="E645" s="277"/>
      <c r="F645" s="287"/>
      <c r="G645" s="288"/>
      <c r="H645" s="290"/>
      <c r="I645" s="295"/>
    </row>
    <row r="646" spans="1:9" ht="14.4" hidden="1" thickTop="1" thickBot="1" x14ac:dyDescent="0.3">
      <c r="A646" s="87"/>
      <c r="B646" s="87"/>
      <c r="C646" s="87"/>
      <c r="D646" s="70"/>
      <c r="E646" s="61"/>
      <c r="F646" s="70"/>
      <c r="G646" s="70"/>
      <c r="H646" s="70"/>
      <c r="I646" s="70"/>
    </row>
    <row r="647" spans="1:9" ht="13.8" hidden="1" thickTop="1" x14ac:dyDescent="0.25">
      <c r="A647" s="84" t="str">
        <f>CONCATENATE([1]List1!$A$59)</f>
        <v>součet</v>
      </c>
      <c r="B647" s="279" t="str">
        <f>$B$20</f>
        <v>2 minuty</v>
      </c>
      <c r="C647" s="279"/>
      <c r="D647" s="91">
        <f>$D$20</f>
        <v>0</v>
      </c>
      <c r="E647" s="60" t="str">
        <f>CONCATENATE([1]List1!$A$60)</f>
        <v>body</v>
      </c>
      <c r="F647" s="279" t="str">
        <f>$F$20</f>
        <v>2 minuty</v>
      </c>
      <c r="G647" s="279"/>
      <c r="H647" s="91">
        <f>$H$20</f>
        <v>0</v>
      </c>
      <c r="I647" s="71" t="str">
        <f>CONCATENATE([1]List1!$A$59)</f>
        <v>součet</v>
      </c>
    </row>
    <row r="648" spans="1:9" hidden="1" x14ac:dyDescent="0.25">
      <c r="A648" s="379"/>
      <c r="B648" s="347"/>
      <c r="C648" s="347"/>
      <c r="D648" s="344"/>
      <c r="E648" s="382" t="str">
        <f>CONCATENATE([1]List1!$A$62)</f>
        <v>1</v>
      </c>
      <c r="F648" s="347"/>
      <c r="G648" s="347"/>
      <c r="H648" s="344"/>
      <c r="I648" s="321"/>
    </row>
    <row r="649" spans="1:9" hidden="1" x14ac:dyDescent="0.25">
      <c r="A649" s="380"/>
      <c r="B649" s="348"/>
      <c r="C649" s="348"/>
      <c r="D649" s="345"/>
      <c r="E649" s="382"/>
      <c r="F649" s="348"/>
      <c r="G649" s="348"/>
      <c r="H649" s="345"/>
      <c r="I649" s="321"/>
    </row>
    <row r="650" spans="1:9" hidden="1" x14ac:dyDescent="0.25">
      <c r="A650" s="381"/>
      <c r="B650" s="349"/>
      <c r="C650" s="349"/>
      <c r="D650" s="346"/>
      <c r="E650" s="382"/>
      <c r="F650" s="349"/>
      <c r="G650" s="349"/>
      <c r="H650" s="346"/>
      <c r="I650" s="321"/>
    </row>
    <row r="651" spans="1:9" hidden="1" x14ac:dyDescent="0.25">
      <c r="A651" s="283" t="str">
        <f>CONCATENATE([1]List1!$A$65)</f>
        <v>přestávka 30 sekund</v>
      </c>
      <c r="B651" s="284"/>
      <c r="C651" s="284"/>
      <c r="D651" s="321"/>
      <c r="E651" s="68"/>
      <c r="F651" s="283" t="str">
        <f>CONCATENATE([1]List1!$A$65)</f>
        <v>přestávka 30 sekund</v>
      </c>
      <c r="G651" s="284"/>
      <c r="H651" s="284"/>
      <c r="I651" s="321"/>
    </row>
    <row r="652" spans="1:9" hidden="1" x14ac:dyDescent="0.25">
      <c r="A652" s="379"/>
      <c r="B652" s="347"/>
      <c r="C652" s="347"/>
      <c r="D652" s="344"/>
      <c r="E652" s="382" t="str">
        <f>CONCATENATE([1]List1!$A$63)</f>
        <v>2</v>
      </c>
      <c r="F652" s="347"/>
      <c r="G652" s="347"/>
      <c r="H652" s="344"/>
      <c r="I652" s="321"/>
    </row>
    <row r="653" spans="1:9" hidden="1" x14ac:dyDescent="0.25">
      <c r="A653" s="380"/>
      <c r="B653" s="348"/>
      <c r="C653" s="348"/>
      <c r="D653" s="345"/>
      <c r="E653" s="382"/>
      <c r="F653" s="348"/>
      <c r="G653" s="348"/>
      <c r="H653" s="345"/>
      <c r="I653" s="321"/>
    </row>
    <row r="654" spans="1:9" hidden="1" x14ac:dyDescent="0.25">
      <c r="A654" s="381"/>
      <c r="B654" s="349"/>
      <c r="C654" s="349"/>
      <c r="D654" s="346"/>
      <c r="E654" s="382"/>
      <c r="F654" s="349"/>
      <c r="G654" s="349"/>
      <c r="H654" s="346"/>
      <c r="I654" s="321"/>
    </row>
    <row r="655" spans="1:9" hidden="1" x14ac:dyDescent="0.25">
      <c r="A655" s="283" t="str">
        <f>CONCATENATE([1]List1!$A$65)</f>
        <v>přestávka 30 sekund</v>
      </c>
      <c r="B655" s="284"/>
      <c r="C655" s="284"/>
      <c r="D655" s="321"/>
      <c r="E655" s="68"/>
      <c r="F655" s="283" t="str">
        <f>CONCATENATE([1]List1!$A$65)</f>
        <v>přestávka 30 sekund</v>
      </c>
      <c r="G655" s="284"/>
      <c r="H655" s="284"/>
      <c r="I655" s="321"/>
    </row>
    <row r="656" spans="1:9" hidden="1" x14ac:dyDescent="0.25">
      <c r="A656" s="379"/>
      <c r="B656" s="347"/>
      <c r="C656" s="347"/>
      <c r="D656" s="344"/>
      <c r="E656" s="382" t="str">
        <f>CONCATENATE([1]List1!$A$64)</f>
        <v>3</v>
      </c>
      <c r="F656" s="347"/>
      <c r="G656" s="347"/>
      <c r="H656" s="344"/>
      <c r="I656" s="321"/>
    </row>
    <row r="657" spans="1:9" hidden="1" x14ac:dyDescent="0.25">
      <c r="A657" s="380"/>
      <c r="B657" s="348"/>
      <c r="C657" s="348"/>
      <c r="D657" s="345"/>
      <c r="E657" s="382"/>
      <c r="F657" s="348"/>
      <c r="G657" s="348"/>
      <c r="H657" s="345"/>
      <c r="I657" s="321"/>
    </row>
    <row r="658" spans="1:9" ht="13.8" hidden="1" thickBot="1" x14ac:dyDescent="0.3">
      <c r="A658" s="397"/>
      <c r="B658" s="349"/>
      <c r="C658" s="349"/>
      <c r="D658" s="346"/>
      <c r="E658" s="382"/>
      <c r="F658" s="349"/>
      <c r="G658" s="349"/>
      <c r="H658" s="346"/>
      <c r="I658" s="402"/>
    </row>
    <row r="659" spans="1:9" ht="14.4" hidden="1" thickTop="1" thickBot="1" x14ac:dyDescent="0.3">
      <c r="A659" s="54"/>
      <c r="B659" s="54"/>
      <c r="C659" s="54"/>
      <c r="D659" s="44"/>
      <c r="E659" s="54"/>
      <c r="F659" s="44"/>
      <c r="G659" s="44"/>
      <c r="H659" s="44"/>
      <c r="I659" s="44"/>
    </row>
    <row r="660" spans="1:9" hidden="1" x14ac:dyDescent="0.25">
      <c r="A660" s="403"/>
      <c r="B660" s="406" t="str">
        <f>CONCATENATE([1]List1!$A$66)</f>
        <v>součet technických bodů červený ve všech kolech</v>
      </c>
      <c r="C660" s="407"/>
      <c r="D660" s="44"/>
      <c r="E660" s="54"/>
      <c r="F660" s="44"/>
      <c r="G660" s="408" t="str">
        <f>CONCATENATE([1]List1!$A$67)</f>
        <v>součet technických bodů modrý ve všech kolech</v>
      </c>
      <c r="H660" s="409"/>
      <c r="I660" s="410"/>
    </row>
    <row r="661" spans="1:9" hidden="1" x14ac:dyDescent="0.25">
      <c r="A661" s="404"/>
      <c r="B661" s="406"/>
      <c r="C661" s="407"/>
      <c r="D661" s="44"/>
      <c r="E661" s="54"/>
      <c r="F661" s="44"/>
      <c r="G661" s="408"/>
      <c r="H661" s="409"/>
      <c r="I661" s="411"/>
    </row>
    <row r="662" spans="1:9" ht="13.8" hidden="1" thickBot="1" x14ac:dyDescent="0.3">
      <c r="A662" s="405"/>
      <c r="B662" s="406"/>
      <c r="C662" s="407"/>
      <c r="D662" s="44"/>
      <c r="E662" s="54"/>
      <c r="F662" s="44"/>
      <c r="G662" s="408"/>
      <c r="H662" s="409"/>
      <c r="I662" s="412"/>
    </row>
    <row r="663" spans="1:9" hidden="1" x14ac:dyDescent="0.25">
      <c r="A663" s="54"/>
      <c r="B663" s="392" t="str">
        <f>CONCATENATE([1]List1!$A$68)</f>
        <v>kvalifikační body červený</v>
      </c>
      <c r="C663" s="392"/>
      <c r="D663" s="333"/>
      <c r="E663" s="54"/>
      <c r="F663" s="333"/>
      <c r="G663" s="393" t="str">
        <f>CONCATENATE([1]List1!$A$69)</f>
        <v>kvalifikační body modrý</v>
      </c>
      <c r="H663" s="393"/>
      <c r="I663" s="44"/>
    </row>
    <row r="664" spans="1:9" hidden="1" x14ac:dyDescent="0.25">
      <c r="A664" s="54"/>
      <c r="B664" s="392"/>
      <c r="C664" s="392"/>
      <c r="D664" s="333"/>
      <c r="E664" s="54"/>
      <c r="F664" s="333"/>
      <c r="G664" s="393"/>
      <c r="H664" s="393"/>
      <c r="I664" s="44"/>
    </row>
    <row r="665" spans="1:9" hidden="1" x14ac:dyDescent="0.25">
      <c r="A665" s="54"/>
      <c r="B665" s="392"/>
      <c r="C665" s="392"/>
      <c r="D665" s="333"/>
      <c r="E665" s="54"/>
      <c r="F665" s="333"/>
      <c r="G665" s="393"/>
      <c r="H665" s="393"/>
      <c r="I665" s="44"/>
    </row>
    <row r="666" spans="1:9" ht="13.8" hidden="1" thickBot="1" x14ac:dyDescent="0.3">
      <c r="A666" s="54"/>
      <c r="B666" s="54"/>
      <c r="C666" s="54"/>
      <c r="D666" s="44"/>
      <c r="E666" s="54"/>
      <c r="F666" s="44"/>
      <c r="G666" s="44"/>
      <c r="H666" s="44"/>
      <c r="I666" s="44"/>
    </row>
    <row r="667" spans="1:9" ht="13.8" hidden="1" thickTop="1" x14ac:dyDescent="0.25">
      <c r="A667" s="88" t="str">
        <f>CONCATENATE([1]List1!$A$70)</f>
        <v>Vítěz:</v>
      </c>
      <c r="B667" s="69"/>
      <c r="C667" s="69"/>
      <c r="D667" s="42"/>
      <c r="E667" s="69"/>
      <c r="F667" s="42"/>
      <c r="G667" s="72"/>
      <c r="H667" s="394" t="str">
        <f>CONCATENATE([1]List1!$A$71)</f>
        <v>Skutečný čas:</v>
      </c>
      <c r="I667" s="395"/>
    </row>
    <row r="668" spans="1:9" hidden="1" x14ac:dyDescent="0.25">
      <c r="A668" s="89"/>
      <c r="B668" s="73"/>
      <c r="C668" s="73"/>
      <c r="D668" s="45"/>
      <c r="E668" s="73"/>
      <c r="F668" s="45"/>
      <c r="G668" s="74"/>
      <c r="H668" s="75"/>
      <c r="I668" s="76"/>
    </row>
    <row r="669" spans="1:9" ht="13.8" hidden="1" thickBot="1" x14ac:dyDescent="0.3">
      <c r="A669" s="90"/>
      <c r="B669" s="78"/>
      <c r="C669" s="78"/>
      <c r="D669" s="77"/>
      <c r="E669" s="78"/>
      <c r="F669" s="77"/>
      <c r="G669" s="79"/>
      <c r="H669" s="80"/>
      <c r="I669" s="81"/>
    </row>
    <row r="670" spans="1:9" ht="13.8" hidden="1" thickTop="1" x14ac:dyDescent="0.25">
      <c r="A670" s="69"/>
      <c r="B670" s="69"/>
      <c r="C670" s="69"/>
      <c r="D670" s="42"/>
      <c r="E670" s="69"/>
      <c r="F670" s="42"/>
      <c r="G670" s="42"/>
      <c r="H670" s="42"/>
      <c r="I670" s="42"/>
    </row>
    <row r="671" spans="1:9" hidden="1" x14ac:dyDescent="0.25">
      <c r="A671" s="396" t="str">
        <f>CONCATENATE([1]List1!$A$72)</f>
        <v>Kvalifikace do tabulky:</v>
      </c>
      <c r="B671" s="396"/>
      <c r="C671" s="396"/>
      <c r="D671" s="396"/>
      <c r="E671" s="396"/>
      <c r="F671" s="396"/>
      <c r="G671" s="396"/>
      <c r="H671" s="396"/>
      <c r="I671" s="396"/>
    </row>
    <row r="672" spans="1:9" hidden="1" x14ac:dyDescent="0.25">
      <c r="A672" s="396"/>
      <c r="B672" s="396"/>
      <c r="C672" s="396"/>
      <c r="D672" s="396"/>
      <c r="E672" s="396"/>
      <c r="F672" s="396"/>
      <c r="G672" s="396"/>
      <c r="H672" s="396"/>
      <c r="I672" s="396"/>
    </row>
    <row r="673" spans="1:9" hidden="1" x14ac:dyDescent="0.25">
      <c r="A673" s="383" t="str">
        <f>CONCATENATE([1]List1!$A$84)</f>
        <v xml:space="preserve"> 5 : 0</v>
      </c>
      <c r="B673" s="367" t="str">
        <f>CONCATENATE([1]List1!$A$73)</f>
        <v>vítězství na lopatky</v>
      </c>
      <c r="C673" s="368"/>
      <c r="D673" s="369"/>
      <c r="E673" s="54"/>
      <c r="F673" s="383" t="str">
        <f>CONCATENATE([1]List1!$A$84)</f>
        <v xml:space="preserve"> 5 : 0</v>
      </c>
      <c r="G673" s="415" t="str">
        <f>CONCATENATE([1]List1!$A$79)</f>
        <v>vítězství pro nenastoupení soupeře</v>
      </c>
      <c r="H673" s="416"/>
      <c r="I673" s="417"/>
    </row>
    <row r="674" spans="1:9" hidden="1" x14ac:dyDescent="0.25">
      <c r="A674" s="383"/>
      <c r="B674" s="370"/>
      <c r="C674" s="371"/>
      <c r="D674" s="372"/>
      <c r="E674" s="54"/>
      <c r="F674" s="383"/>
      <c r="G674" s="418"/>
      <c r="H674" s="419"/>
      <c r="I674" s="420"/>
    </row>
    <row r="675" spans="1:9" ht="12.75" hidden="1" customHeight="1" x14ac:dyDescent="0.25">
      <c r="A675" s="383" t="str">
        <f>CONCATENATE([1]List1!$A$85)</f>
        <v xml:space="preserve"> 4 : 0 </v>
      </c>
      <c r="B675" s="384" t="str">
        <f>CONCATENATE([1]List1!$A$74)</f>
        <v>technická převaha ve dvou kolech, poražený nemá technické body</v>
      </c>
      <c r="C675" s="384"/>
      <c r="D675" s="384"/>
      <c r="E675" s="54"/>
      <c r="F675" s="366" t="str">
        <f>[1]List1!$C$85</f>
        <v xml:space="preserve"> 5 : 0 </v>
      </c>
      <c r="G675" s="385" t="str">
        <f>CONCATENATE([1]List1!$A$80)</f>
        <v>diskvalifikace pro 3 "O"</v>
      </c>
      <c r="H675" s="385"/>
      <c r="I675" s="385"/>
    </row>
    <row r="676" spans="1:9" ht="12.75" hidden="1" customHeight="1" x14ac:dyDescent="0.25">
      <c r="A676" s="383"/>
      <c r="B676" s="384"/>
      <c r="C676" s="384"/>
      <c r="D676" s="384"/>
      <c r="E676" s="54"/>
      <c r="F676" s="383"/>
      <c r="G676" s="385"/>
      <c r="H676" s="385"/>
      <c r="I676" s="385"/>
    </row>
    <row r="677" spans="1:9" ht="12.75" hidden="1" customHeight="1" x14ac:dyDescent="0.25">
      <c r="A677" s="383" t="str">
        <f>CONCATENATE([1]List1!$A$86)</f>
        <v xml:space="preserve"> 4 : 1 </v>
      </c>
      <c r="B677" s="384" t="str">
        <f>CONCATENATE([1]List1!$A$75)</f>
        <v>technická převaha ve dvou kolech, poražený má technické body</v>
      </c>
      <c r="C677" s="384"/>
      <c r="D677" s="384"/>
      <c r="E677" s="54"/>
      <c r="F677" s="383" t="str">
        <f>CONCATENATE([1]List1!$A$84)</f>
        <v xml:space="preserve"> 5 : 0</v>
      </c>
      <c r="G677" s="385" t="str">
        <f>CONCATENATE([1]List1!$A$81)</f>
        <v>diskvalifikace z celé soutěže</v>
      </c>
      <c r="H677" s="385"/>
      <c r="I677" s="385"/>
    </row>
    <row r="678" spans="1:9" ht="12.75" hidden="1" customHeight="1" x14ac:dyDescent="0.25">
      <c r="A678" s="383"/>
      <c r="B678" s="384"/>
      <c r="C678" s="384"/>
      <c r="D678" s="384"/>
      <c r="E678" s="54"/>
      <c r="F678" s="383"/>
      <c r="G678" s="385"/>
      <c r="H678" s="385"/>
      <c r="I678" s="385"/>
    </row>
    <row r="679" spans="1:9" ht="12.75" hidden="1" customHeight="1" x14ac:dyDescent="0.25">
      <c r="A679" s="383" t="str">
        <f>CONCATENATE([1]List1!$A$87)</f>
        <v xml:space="preserve"> 3 : 0 </v>
      </c>
      <c r="B679" s="384" t="str">
        <f>CONCATENATE([1]List1!$A$76)</f>
        <v>vítězství na body, poražený nemá technické body</v>
      </c>
      <c r="C679" s="384"/>
      <c r="D679" s="384"/>
      <c r="E679" s="54"/>
      <c r="F679" s="383" t="str">
        <f>CONCATENATE([1]List1!$A$89)</f>
        <v xml:space="preserve"> 0 : 0 </v>
      </c>
      <c r="G679" s="385" t="str">
        <f>CONCATENATE([1]List1!$A$82)</f>
        <v>oba soupeři jsou diskvalifikováni v utkání</v>
      </c>
      <c r="H679" s="385"/>
      <c r="I679" s="385"/>
    </row>
    <row r="680" spans="1:9" ht="12.75" hidden="1" customHeight="1" x14ac:dyDescent="0.25">
      <c r="A680" s="383"/>
      <c r="B680" s="384"/>
      <c r="C680" s="384"/>
      <c r="D680" s="384"/>
      <c r="E680" s="54"/>
      <c r="F680" s="383"/>
      <c r="G680" s="385"/>
      <c r="H680" s="385"/>
      <c r="I680" s="385"/>
    </row>
    <row r="681" spans="1:9" ht="12.75" hidden="1" customHeight="1" x14ac:dyDescent="0.25">
      <c r="A681" s="383" t="str">
        <f>CONCATENATE([1]List1!$A$88)</f>
        <v xml:space="preserve"> 3 : 1 </v>
      </c>
      <c r="B681" s="384" t="str">
        <f>CONCATENATE([1]List1!$A$77)</f>
        <v>vítězství na body, poražený má technické body</v>
      </c>
      <c r="C681" s="384"/>
      <c r="D681" s="384"/>
      <c r="E681" s="54"/>
      <c r="F681" s="383" t="str">
        <f>CONCATENATE([1]List1!$A$89)</f>
        <v xml:space="preserve"> 0 : 0 </v>
      </c>
      <c r="G681" s="385" t="str">
        <f>CONCATENATE([1]List1!$A$83)</f>
        <v>oba soupeři jsou diskvalifikováni v celé soutěži</v>
      </c>
      <c r="H681" s="385"/>
      <c r="I681" s="385"/>
    </row>
    <row r="682" spans="1:9" ht="12.75" hidden="1" customHeight="1" x14ac:dyDescent="0.25">
      <c r="A682" s="383"/>
      <c r="B682" s="384"/>
      <c r="C682" s="384"/>
      <c r="D682" s="384"/>
      <c r="E682" s="54"/>
      <c r="F682" s="383"/>
      <c r="G682" s="385"/>
      <c r="H682" s="385"/>
      <c r="I682" s="385"/>
    </row>
    <row r="683" spans="1:9" hidden="1" x14ac:dyDescent="0.25">
      <c r="A683" s="383" t="str">
        <f>CONCATENATE([1]List1!$A$84)</f>
        <v xml:space="preserve"> 5 : 0</v>
      </c>
      <c r="B683" s="367" t="str">
        <f>CONCATENATE([1]List1!$A$78)</f>
        <v>vítězství pro zranění soupeře</v>
      </c>
      <c r="C683" s="368"/>
      <c r="D683" s="369"/>
      <c r="E683" s="54"/>
      <c r="F683" s="338" t="str">
        <f>CONCATENATE([1]List1!$A$90)</f>
        <v>Podpis:</v>
      </c>
      <c r="G683" s="339"/>
      <c r="H683" s="339"/>
      <c r="I683" s="340"/>
    </row>
    <row r="684" spans="1:9" hidden="1" x14ac:dyDescent="0.25">
      <c r="A684" s="383"/>
      <c r="B684" s="370"/>
      <c r="C684" s="371"/>
      <c r="D684" s="372"/>
      <c r="E684" s="54"/>
      <c r="F684" s="341"/>
      <c r="G684" s="342"/>
      <c r="H684" s="342"/>
      <c r="I684" s="343"/>
    </row>
    <row r="685" spans="1:9" hidden="1" x14ac:dyDescent="0.25">
      <c r="A685" s="293" t="s">
        <v>9</v>
      </c>
      <c r="B685" s="293"/>
      <c r="C685" s="293"/>
      <c r="D685" s="293"/>
      <c r="E685" s="293"/>
      <c r="F685" s="293"/>
      <c r="G685" s="293"/>
      <c r="H685" s="293"/>
      <c r="I685" s="293"/>
    </row>
    <row r="686" spans="1:9" hidden="1" x14ac:dyDescent="0.25">
      <c r="A686" s="293"/>
      <c r="B686" s="293"/>
      <c r="C686" s="293"/>
      <c r="D686" s="293"/>
      <c r="E686" s="293"/>
      <c r="F686" s="293"/>
      <c r="G686" s="293"/>
      <c r="H686" s="293"/>
      <c r="I686" s="293"/>
    </row>
    <row r="687" spans="1:9" ht="23.4" hidden="1" thickBot="1" x14ac:dyDescent="0.3">
      <c r="A687" s="53"/>
      <c r="B687" s="53"/>
      <c r="C687" s="53"/>
      <c r="D687" s="49"/>
      <c r="E687" s="53"/>
      <c r="F687" s="49"/>
      <c r="G687" s="49"/>
      <c r="H687" s="49"/>
      <c r="I687" s="49"/>
    </row>
    <row r="688" spans="1:9" ht="13.8" hidden="1" thickTop="1" x14ac:dyDescent="0.25">
      <c r="A688" s="350" t="s">
        <v>10</v>
      </c>
      <c r="B688" s="351"/>
      <c r="C688" s="354"/>
      <c r="D688" s="355"/>
      <c r="E688" s="356"/>
      <c r="F688" s="44"/>
      <c r="G688" s="44"/>
      <c r="H688" s="44"/>
      <c r="I688" s="44"/>
    </row>
    <row r="689" spans="1:9" hidden="1" x14ac:dyDescent="0.25">
      <c r="A689" s="352"/>
      <c r="B689" s="353"/>
      <c r="C689" s="357"/>
      <c r="D689" s="358"/>
      <c r="E689" s="359"/>
      <c r="F689" s="44"/>
      <c r="G689" s="44"/>
      <c r="H689" s="44"/>
      <c r="I689" s="44"/>
    </row>
    <row r="690" spans="1:9" hidden="1" x14ac:dyDescent="0.25">
      <c r="A690" s="360" t="s">
        <v>11</v>
      </c>
      <c r="B690" s="361"/>
      <c r="C690" s="362"/>
      <c r="D690" s="330"/>
      <c r="E690" s="331"/>
      <c r="F690" s="44"/>
      <c r="G690" s="44"/>
      <c r="H690" s="44"/>
      <c r="I690" s="44"/>
    </row>
    <row r="691" spans="1:9" hidden="1" x14ac:dyDescent="0.25">
      <c r="A691" s="352"/>
      <c r="B691" s="353"/>
      <c r="C691" s="357"/>
      <c r="D691" s="358"/>
      <c r="E691" s="359"/>
      <c r="F691" s="44"/>
      <c r="G691" s="44"/>
      <c r="H691" s="44"/>
      <c r="I691" s="44"/>
    </row>
    <row r="692" spans="1:9" hidden="1" x14ac:dyDescent="0.25">
      <c r="A692" s="360" t="s">
        <v>12</v>
      </c>
      <c r="B692" s="361"/>
      <c r="C692" s="362"/>
      <c r="D692" s="330"/>
      <c r="E692" s="331"/>
      <c r="F692" s="44"/>
      <c r="G692" s="44"/>
      <c r="H692" s="44"/>
      <c r="I692" s="44"/>
    </row>
    <row r="693" spans="1:9" ht="13.8" hidden="1" thickBot="1" x14ac:dyDescent="0.3">
      <c r="A693" s="363"/>
      <c r="B693" s="364"/>
      <c r="C693" s="365"/>
      <c r="D693" s="336"/>
      <c r="E693" s="337"/>
      <c r="F693" s="44"/>
      <c r="G693" s="44"/>
      <c r="H693" s="44"/>
      <c r="I693" s="44"/>
    </row>
    <row r="694" spans="1:9" ht="14.4" hidden="1" thickTop="1" thickBot="1" x14ac:dyDescent="0.3">
      <c r="A694" s="54"/>
      <c r="B694" s="54"/>
      <c r="C694" s="54"/>
      <c r="D694" s="44"/>
      <c r="E694" s="54"/>
      <c r="F694" s="44"/>
      <c r="G694" s="44"/>
      <c r="H694" s="44"/>
      <c r="I694" s="44"/>
    </row>
    <row r="695" spans="1:9" ht="27" hidden="1" thickTop="1" x14ac:dyDescent="0.25">
      <c r="A695" s="302" t="s">
        <v>13</v>
      </c>
      <c r="B695" s="303"/>
      <c r="C695" s="55" t="s">
        <v>0</v>
      </c>
      <c r="D695" s="50" t="s">
        <v>14</v>
      </c>
      <c r="E695" s="55" t="s">
        <v>3</v>
      </c>
      <c r="F695" s="50" t="s">
        <v>8</v>
      </c>
      <c r="G695" s="50" t="s">
        <v>1</v>
      </c>
      <c r="H695" s="51" t="s">
        <v>5</v>
      </c>
      <c r="I695" s="52" t="s">
        <v>6</v>
      </c>
    </row>
    <row r="696" spans="1:9" hidden="1" x14ac:dyDescent="0.25">
      <c r="A696" s="304"/>
      <c r="B696" s="305"/>
      <c r="C696" s="308"/>
      <c r="D696" s="310"/>
      <c r="E696" s="308"/>
      <c r="F696" s="310"/>
      <c r="G696" s="310"/>
      <c r="H696" s="300"/>
      <c r="I696" s="318"/>
    </row>
    <row r="697" spans="1:9" ht="13.8" hidden="1" thickBot="1" x14ac:dyDescent="0.3">
      <c r="A697" s="306"/>
      <c r="B697" s="307"/>
      <c r="C697" s="309"/>
      <c r="D697" s="311"/>
      <c r="E697" s="309"/>
      <c r="F697" s="311"/>
      <c r="G697" s="311"/>
      <c r="H697" s="301"/>
      <c r="I697" s="319"/>
    </row>
    <row r="698" spans="1:9" ht="14.4" hidden="1" thickTop="1" thickBot="1" x14ac:dyDescent="0.3">
      <c r="A698" s="54"/>
      <c r="B698" s="54"/>
      <c r="C698" s="54"/>
      <c r="D698" s="44"/>
      <c r="E698" s="54"/>
      <c r="F698" s="44"/>
      <c r="G698" s="44"/>
      <c r="H698" s="44"/>
      <c r="I698" s="44"/>
    </row>
    <row r="699" spans="1:9" ht="13.8" hidden="1" thickTop="1" x14ac:dyDescent="0.25">
      <c r="A699" s="274" t="s">
        <v>15</v>
      </c>
      <c r="B699" s="275"/>
      <c r="C699" s="275"/>
      <c r="D699" s="276"/>
      <c r="E699" s="277"/>
      <c r="F699" s="278" t="s">
        <v>16</v>
      </c>
      <c r="G699" s="279"/>
      <c r="H699" s="279"/>
      <c r="I699" s="280"/>
    </row>
    <row r="700" spans="1:9" hidden="1" x14ac:dyDescent="0.25">
      <c r="A700" s="281" t="s">
        <v>7</v>
      </c>
      <c r="B700" s="282"/>
      <c r="C700" s="85" t="s">
        <v>17</v>
      </c>
      <c r="D700" s="63" t="s">
        <v>4</v>
      </c>
      <c r="E700" s="277"/>
      <c r="F700" s="283" t="s">
        <v>7</v>
      </c>
      <c r="G700" s="284"/>
      <c r="H700" s="62" t="s">
        <v>17</v>
      </c>
      <c r="I700" s="63" t="s">
        <v>4</v>
      </c>
    </row>
    <row r="701" spans="1:9" hidden="1" x14ac:dyDescent="0.25">
      <c r="A701" s="304" t="e">
        <f>CONCATENATE('Hlasatel '!A701)</f>
        <v>#REF!</v>
      </c>
      <c r="B701" s="305"/>
      <c r="C701" s="308" t="e">
        <f>CONCATENATE('Hlasatel '!C701)</f>
        <v>#REF!</v>
      </c>
      <c r="D701" s="310">
        <f>ABS('Hlasatel '!D701)</f>
        <v>15</v>
      </c>
      <c r="E701" s="277"/>
      <c r="F701" s="310" t="e">
        <f>CONCATENATE('Hlasatel '!F701)</f>
        <v>#REF!</v>
      </c>
      <c r="G701" s="310" t="str">
        <f>CONCATENATE('Hlasatel '!G701)</f>
        <v/>
      </c>
      <c r="H701" s="300" t="e">
        <f>CONCATENATE('Hlasatel '!H701)</f>
        <v>#REF!</v>
      </c>
      <c r="I701" s="318" t="str">
        <f>CONCATENATE('Hlasatel '!I701)</f>
        <v>16</v>
      </c>
    </row>
    <row r="702" spans="1:9" ht="13.8" hidden="1" thickBot="1" x14ac:dyDescent="0.3">
      <c r="A702" s="306"/>
      <c r="B702" s="307"/>
      <c r="C702" s="309"/>
      <c r="D702" s="311"/>
      <c r="E702" s="277"/>
      <c r="F702" s="311"/>
      <c r="G702" s="311"/>
      <c r="H702" s="301"/>
      <c r="I702" s="319"/>
    </row>
    <row r="703" spans="1:9" ht="14.4" hidden="1" thickTop="1" thickBot="1" x14ac:dyDescent="0.3">
      <c r="A703" s="54"/>
      <c r="B703" s="54"/>
      <c r="C703" s="54"/>
      <c r="D703" s="44"/>
      <c r="E703" s="54"/>
      <c r="F703" s="44"/>
      <c r="G703" s="44"/>
      <c r="H703" s="44"/>
      <c r="I703" s="44"/>
    </row>
    <row r="704" spans="1:9" ht="13.8" hidden="1" thickTop="1" x14ac:dyDescent="0.25">
      <c r="A704" s="274" t="s">
        <v>15</v>
      </c>
      <c r="B704" s="275"/>
      <c r="C704" s="275"/>
      <c r="D704" s="276"/>
      <c r="E704" s="277"/>
      <c r="F704" s="278" t="s">
        <v>16</v>
      </c>
      <c r="G704" s="279"/>
      <c r="H704" s="279"/>
      <c r="I704" s="280"/>
    </row>
    <row r="705" spans="1:9" hidden="1" x14ac:dyDescent="0.25">
      <c r="A705" s="281" t="s">
        <v>7</v>
      </c>
      <c r="B705" s="282"/>
      <c r="C705" s="85" t="s">
        <v>17</v>
      </c>
      <c r="D705" s="63" t="s">
        <v>4</v>
      </c>
      <c r="E705" s="277"/>
      <c r="F705" s="283" t="s">
        <v>7</v>
      </c>
      <c r="G705" s="284"/>
      <c r="H705" s="62" t="s">
        <v>17</v>
      </c>
      <c r="I705" s="63" t="s">
        <v>4</v>
      </c>
    </row>
    <row r="706" spans="1:9" hidden="1" x14ac:dyDescent="0.25">
      <c r="A706" s="285" t="str">
        <f>CONCATENATE('Hlasatel '!A706)</f>
        <v/>
      </c>
      <c r="B706" s="286"/>
      <c r="C706" s="289" t="str">
        <f>CONCATENATE('Hlasatel '!C706)</f>
        <v/>
      </c>
      <c r="D706" s="294" t="str">
        <f>CONCATENATE('Hlasatel '!D706)</f>
        <v/>
      </c>
      <c r="E706" s="277"/>
      <c r="F706" s="285" t="str">
        <f>CONCATENATE('Hlasatel '!F706)</f>
        <v/>
      </c>
      <c r="G706" s="286"/>
      <c r="H706" s="289" t="str">
        <f>CONCATENATE('Hlasatel '!H706)</f>
        <v/>
      </c>
      <c r="I706" s="294" t="str">
        <f>CONCATENATE('Hlasatel '!I706)</f>
        <v/>
      </c>
    </row>
    <row r="707" spans="1:9" ht="13.8" hidden="1" thickBot="1" x14ac:dyDescent="0.3">
      <c r="A707" s="287"/>
      <c r="B707" s="288"/>
      <c r="C707" s="290"/>
      <c r="D707" s="295"/>
      <c r="E707" s="277"/>
      <c r="F707" s="287"/>
      <c r="G707" s="288"/>
      <c r="H707" s="290"/>
      <c r="I707" s="295"/>
    </row>
    <row r="708" spans="1:9" ht="13.8" hidden="1" thickTop="1" x14ac:dyDescent="0.25">
      <c r="A708" s="283" t="s">
        <v>20</v>
      </c>
      <c r="B708" s="284"/>
      <c r="C708" s="284"/>
      <c r="D708" s="321"/>
      <c r="E708" s="68"/>
      <c r="F708" s="283" t="s">
        <v>20</v>
      </c>
      <c r="G708" s="284"/>
      <c r="H708" s="284"/>
      <c r="I708" s="321"/>
    </row>
    <row r="709" spans="1:9" hidden="1" x14ac:dyDescent="0.25">
      <c r="A709" s="379"/>
      <c r="B709" s="347"/>
      <c r="C709" s="347"/>
      <c r="D709" s="344"/>
      <c r="E709" s="382">
        <v>2</v>
      </c>
      <c r="F709" s="283"/>
      <c r="G709" s="284"/>
      <c r="H709" s="284"/>
      <c r="I709" s="321"/>
    </row>
    <row r="710" spans="1:9" hidden="1" x14ac:dyDescent="0.25">
      <c r="A710" s="380"/>
      <c r="B710" s="348"/>
      <c r="C710" s="348"/>
      <c r="D710" s="345"/>
      <c r="E710" s="382"/>
      <c r="F710" s="283"/>
      <c r="G710" s="284"/>
      <c r="H710" s="284"/>
      <c r="I710" s="321"/>
    </row>
    <row r="711" spans="1:9" hidden="1" x14ac:dyDescent="0.25">
      <c r="A711" s="381"/>
      <c r="B711" s="349"/>
      <c r="C711" s="349"/>
      <c r="D711" s="346"/>
      <c r="E711" s="382"/>
      <c r="F711" s="283"/>
      <c r="G711" s="284"/>
      <c r="H711" s="284"/>
      <c r="I711" s="321"/>
    </row>
    <row r="712" spans="1:9" hidden="1" x14ac:dyDescent="0.25">
      <c r="A712" s="283" t="s">
        <v>20</v>
      </c>
      <c r="B712" s="284"/>
      <c r="C712" s="284"/>
      <c r="D712" s="321"/>
      <c r="E712" s="68"/>
      <c r="F712" s="283" t="s">
        <v>20</v>
      </c>
      <c r="G712" s="284"/>
      <c r="H712" s="284"/>
      <c r="I712" s="321"/>
    </row>
    <row r="713" spans="1:9" hidden="1" x14ac:dyDescent="0.25">
      <c r="A713" s="379"/>
      <c r="B713" s="347"/>
      <c r="C713" s="347"/>
      <c r="D713" s="344"/>
      <c r="E713" s="382">
        <v>3</v>
      </c>
      <c r="F713" s="283"/>
      <c r="G713" s="284"/>
      <c r="H713" s="284"/>
      <c r="I713" s="321"/>
    </row>
    <row r="714" spans="1:9" hidden="1" x14ac:dyDescent="0.25">
      <c r="A714" s="380"/>
      <c r="B714" s="348"/>
      <c r="C714" s="348"/>
      <c r="D714" s="345"/>
      <c r="E714" s="382"/>
      <c r="F714" s="283"/>
      <c r="G714" s="284"/>
      <c r="H714" s="284"/>
      <c r="I714" s="321"/>
    </row>
    <row r="715" spans="1:9" ht="13.8" hidden="1" thickBot="1" x14ac:dyDescent="0.3">
      <c r="A715" s="397"/>
      <c r="B715" s="398"/>
      <c r="C715" s="398"/>
      <c r="D715" s="399"/>
      <c r="E715" s="382"/>
      <c r="F715" s="400"/>
      <c r="G715" s="401"/>
      <c r="H715" s="401"/>
      <c r="I715" s="402"/>
    </row>
    <row r="716" spans="1:9" ht="14.4" hidden="1" thickTop="1" thickBot="1" x14ac:dyDescent="0.3">
      <c r="A716" s="54"/>
      <c r="B716" s="54"/>
      <c r="C716" s="54"/>
      <c r="D716" s="44"/>
      <c r="E716" s="54"/>
      <c r="F716" s="44"/>
      <c r="G716" s="44"/>
      <c r="H716" s="44"/>
      <c r="I716" s="44"/>
    </row>
    <row r="717" spans="1:9" hidden="1" x14ac:dyDescent="0.25">
      <c r="A717" s="403"/>
      <c r="B717" s="406" t="s">
        <v>21</v>
      </c>
      <c r="C717" s="407"/>
      <c r="D717" s="44"/>
      <c r="E717" s="54"/>
      <c r="F717" s="44"/>
      <c r="G717" s="408" t="s">
        <v>22</v>
      </c>
      <c r="H717" s="409"/>
      <c r="I717" s="410"/>
    </row>
    <row r="718" spans="1:9" hidden="1" x14ac:dyDescent="0.25">
      <c r="A718" s="404"/>
      <c r="B718" s="406"/>
      <c r="C718" s="407"/>
      <c r="D718" s="44"/>
      <c r="E718" s="54"/>
      <c r="F718" s="44"/>
      <c r="G718" s="408"/>
      <c r="H718" s="409"/>
      <c r="I718" s="411"/>
    </row>
    <row r="719" spans="1:9" ht="13.8" hidden="1" thickBot="1" x14ac:dyDescent="0.3">
      <c r="A719" s="405"/>
      <c r="B719" s="406"/>
      <c r="C719" s="407"/>
      <c r="D719" s="44"/>
      <c r="E719" s="54"/>
      <c r="F719" s="44"/>
      <c r="G719" s="408"/>
      <c r="H719" s="409"/>
      <c r="I719" s="412"/>
    </row>
    <row r="720" spans="1:9" hidden="1" x14ac:dyDescent="0.25">
      <c r="A720" s="54"/>
      <c r="B720" s="392" t="s">
        <v>23</v>
      </c>
      <c r="C720" s="392"/>
      <c r="D720" s="333"/>
      <c r="E720" s="54"/>
      <c r="F720" s="333"/>
      <c r="G720" s="393" t="s">
        <v>24</v>
      </c>
      <c r="H720" s="393"/>
      <c r="I720" s="44"/>
    </row>
    <row r="721" spans="1:9" hidden="1" x14ac:dyDescent="0.25">
      <c r="A721" s="54"/>
      <c r="B721" s="392"/>
      <c r="C721" s="392"/>
      <c r="D721" s="333"/>
      <c r="E721" s="54"/>
      <c r="F721" s="333"/>
      <c r="G721" s="393"/>
      <c r="H721" s="393"/>
      <c r="I721" s="44"/>
    </row>
    <row r="722" spans="1:9" hidden="1" x14ac:dyDescent="0.25">
      <c r="A722" s="54"/>
      <c r="B722" s="392"/>
      <c r="C722" s="392"/>
      <c r="D722" s="333"/>
      <c r="E722" s="54"/>
      <c r="F722" s="333"/>
      <c r="G722" s="393"/>
      <c r="H722" s="393"/>
      <c r="I722" s="44"/>
    </row>
    <row r="723" spans="1:9" ht="13.8" hidden="1" thickBot="1" x14ac:dyDescent="0.3">
      <c r="A723" s="54"/>
      <c r="B723" s="54"/>
      <c r="C723" s="54"/>
      <c r="D723" s="44"/>
      <c r="E723" s="54"/>
      <c r="F723" s="44"/>
      <c r="G723" s="44"/>
      <c r="H723" s="44"/>
      <c r="I723" s="44"/>
    </row>
    <row r="724" spans="1:9" ht="13.8" hidden="1" thickTop="1" x14ac:dyDescent="0.25">
      <c r="A724" s="88" t="s">
        <v>25</v>
      </c>
      <c r="B724" s="69"/>
      <c r="C724" s="69"/>
      <c r="D724" s="42"/>
      <c r="E724" s="69"/>
      <c r="F724" s="42"/>
      <c r="G724" s="72"/>
      <c r="H724" s="394" t="s">
        <v>26</v>
      </c>
      <c r="I724" s="395"/>
    </row>
    <row r="725" spans="1:9" hidden="1" x14ac:dyDescent="0.25">
      <c r="A725" s="89"/>
      <c r="B725" s="73"/>
      <c r="C725" s="73"/>
      <c r="D725" s="45"/>
      <c r="E725" s="73"/>
      <c r="F725" s="45"/>
      <c r="G725" s="74"/>
      <c r="H725" s="75"/>
      <c r="I725" s="76"/>
    </row>
    <row r="726" spans="1:9" ht="13.8" hidden="1" thickBot="1" x14ac:dyDescent="0.3">
      <c r="A726" s="90"/>
      <c r="B726" s="78"/>
      <c r="C726" s="78"/>
      <c r="D726" s="77"/>
      <c r="E726" s="78"/>
      <c r="F726" s="77"/>
      <c r="G726" s="79"/>
      <c r="H726" s="80"/>
      <c r="I726" s="81"/>
    </row>
    <row r="727" spans="1:9" ht="13.8" hidden="1" thickTop="1" x14ac:dyDescent="0.25">
      <c r="A727" s="69"/>
      <c r="B727" s="69"/>
      <c r="C727" s="69"/>
      <c r="D727" s="42"/>
      <c r="E727" s="69"/>
      <c r="F727" s="42"/>
      <c r="G727" s="42"/>
      <c r="H727" s="42"/>
      <c r="I727" s="42"/>
    </row>
    <row r="728" spans="1:9" hidden="1" x14ac:dyDescent="0.25">
      <c r="A728" s="396" t="s">
        <v>27</v>
      </c>
      <c r="B728" s="396"/>
      <c r="C728" s="396"/>
      <c r="D728" s="396"/>
      <c r="E728" s="396"/>
      <c r="F728" s="396"/>
      <c r="G728" s="396"/>
      <c r="H728" s="396"/>
      <c r="I728" s="396"/>
    </row>
    <row r="729" spans="1:9" hidden="1" x14ac:dyDescent="0.25">
      <c r="A729" s="396"/>
      <c r="B729" s="396"/>
      <c r="C729" s="396"/>
      <c r="D729" s="396"/>
      <c r="E729" s="396"/>
      <c r="F729" s="396"/>
      <c r="G729" s="396"/>
      <c r="H729" s="396"/>
      <c r="I729" s="396"/>
    </row>
    <row r="730" spans="1:9" hidden="1" x14ac:dyDescent="0.25">
      <c r="A730" s="366" t="s">
        <v>28</v>
      </c>
      <c r="B730" s="367" t="s">
        <v>29</v>
      </c>
      <c r="C730" s="368"/>
      <c r="D730" s="369"/>
      <c r="E730" s="54"/>
      <c r="F730" s="366" t="s">
        <v>42</v>
      </c>
      <c r="G730" s="386" t="s">
        <v>30</v>
      </c>
      <c r="H730" s="387"/>
      <c r="I730" s="388"/>
    </row>
    <row r="731" spans="1:9" hidden="1" x14ac:dyDescent="0.25">
      <c r="A731" s="366"/>
      <c r="B731" s="370"/>
      <c r="C731" s="371"/>
      <c r="D731" s="372"/>
      <c r="E731" s="54"/>
      <c r="F731" s="366"/>
      <c r="G731" s="389"/>
      <c r="H731" s="390"/>
      <c r="I731" s="391"/>
    </row>
    <row r="732" spans="1:9" hidden="1" x14ac:dyDescent="0.25">
      <c r="A732" s="366" t="s">
        <v>43</v>
      </c>
      <c r="B732" s="384" t="s">
        <v>31</v>
      </c>
      <c r="C732" s="384"/>
      <c r="D732" s="384"/>
      <c r="E732" s="54"/>
      <c r="F732" s="366" t="s">
        <v>42</v>
      </c>
      <c r="G732" s="385" t="s">
        <v>32</v>
      </c>
      <c r="H732" s="385"/>
      <c r="I732" s="385"/>
    </row>
    <row r="733" spans="1:9" hidden="1" x14ac:dyDescent="0.25">
      <c r="A733" s="366"/>
      <c r="B733" s="384"/>
      <c r="C733" s="384"/>
      <c r="D733" s="384"/>
      <c r="E733" s="54"/>
      <c r="F733" s="366"/>
      <c r="G733" s="385"/>
      <c r="H733" s="385"/>
      <c r="I733" s="385"/>
    </row>
    <row r="734" spans="1:9" hidden="1" x14ac:dyDescent="0.25">
      <c r="A734" s="366" t="s">
        <v>44</v>
      </c>
      <c r="B734" s="384" t="s">
        <v>33</v>
      </c>
      <c r="C734" s="384"/>
      <c r="D734" s="384"/>
      <c r="E734" s="54"/>
      <c r="F734" s="366" t="s">
        <v>42</v>
      </c>
      <c r="G734" s="385" t="s">
        <v>34</v>
      </c>
      <c r="H734" s="385"/>
      <c r="I734" s="385"/>
    </row>
    <row r="735" spans="1:9" hidden="1" x14ac:dyDescent="0.25">
      <c r="A735" s="366"/>
      <c r="B735" s="384"/>
      <c r="C735" s="384"/>
      <c r="D735" s="384"/>
      <c r="E735" s="54"/>
      <c r="F735" s="366"/>
      <c r="G735" s="385"/>
      <c r="H735" s="385"/>
      <c r="I735" s="385"/>
    </row>
    <row r="736" spans="1:9" hidden="1" x14ac:dyDescent="0.25">
      <c r="A736" s="366" t="s">
        <v>45</v>
      </c>
      <c r="B736" s="384" t="s">
        <v>35</v>
      </c>
      <c r="C736" s="384"/>
      <c r="D736" s="384"/>
      <c r="E736" s="54"/>
      <c r="F736" s="366" t="s">
        <v>36</v>
      </c>
      <c r="G736" s="385" t="s">
        <v>37</v>
      </c>
      <c r="H736" s="385"/>
      <c r="I736" s="385"/>
    </row>
    <row r="737" spans="1:9" hidden="1" x14ac:dyDescent="0.25">
      <c r="A737" s="366"/>
      <c r="B737" s="384"/>
      <c r="C737" s="384"/>
      <c r="D737" s="384"/>
      <c r="E737" s="54"/>
      <c r="F737" s="366"/>
      <c r="G737" s="385"/>
      <c r="H737" s="385"/>
      <c r="I737" s="385"/>
    </row>
    <row r="738" spans="1:9" hidden="1" x14ac:dyDescent="0.25">
      <c r="A738" s="366" t="s">
        <v>46</v>
      </c>
      <c r="B738" s="384" t="s">
        <v>38</v>
      </c>
      <c r="C738" s="384"/>
      <c r="D738" s="384"/>
      <c r="E738" s="54"/>
      <c r="F738" s="366" t="s">
        <v>36</v>
      </c>
      <c r="G738" s="385" t="s">
        <v>39</v>
      </c>
      <c r="H738" s="385"/>
      <c r="I738" s="385"/>
    </row>
    <row r="739" spans="1:9" hidden="1" x14ac:dyDescent="0.25">
      <c r="A739" s="366"/>
      <c r="B739" s="384"/>
      <c r="C739" s="384"/>
      <c r="D739" s="384"/>
      <c r="E739" s="54"/>
      <c r="F739" s="366"/>
      <c r="G739" s="385"/>
      <c r="H739" s="385"/>
      <c r="I739" s="385"/>
    </row>
    <row r="740" spans="1:9" hidden="1" x14ac:dyDescent="0.25">
      <c r="A740" s="366" t="s">
        <v>42</v>
      </c>
      <c r="B740" s="367" t="s">
        <v>40</v>
      </c>
      <c r="C740" s="368"/>
      <c r="D740" s="369"/>
      <c r="E740" s="54"/>
      <c r="F740" s="338" t="s">
        <v>41</v>
      </c>
      <c r="G740" s="339"/>
      <c r="H740" s="339"/>
      <c r="I740" s="340"/>
    </row>
    <row r="741" spans="1:9" hidden="1" x14ac:dyDescent="0.25">
      <c r="A741" s="366"/>
      <c r="B741" s="370"/>
      <c r="C741" s="371"/>
      <c r="D741" s="372"/>
      <c r="E741" s="54"/>
      <c r="F741" s="341"/>
      <c r="G741" s="342"/>
      <c r="H741" s="342"/>
      <c r="I741" s="343"/>
    </row>
    <row r="742" spans="1:9" hidden="1" x14ac:dyDescent="0.25">
      <c r="A742" s="293" t="s">
        <v>9</v>
      </c>
      <c r="B742" s="293"/>
      <c r="C742" s="293"/>
      <c r="D742" s="293"/>
      <c r="E742" s="293"/>
      <c r="F742" s="293"/>
      <c r="G742" s="293"/>
      <c r="H742" s="293"/>
      <c r="I742" s="293"/>
    </row>
    <row r="743" spans="1:9" hidden="1" x14ac:dyDescent="0.25">
      <c r="A743" s="293"/>
      <c r="B743" s="293"/>
      <c r="C743" s="293"/>
      <c r="D743" s="293"/>
      <c r="E743" s="293"/>
      <c r="F743" s="293"/>
      <c r="G743" s="293"/>
      <c r="H743" s="293"/>
      <c r="I743" s="293"/>
    </row>
    <row r="744" spans="1:9" ht="23.4" hidden="1" thickBot="1" x14ac:dyDescent="0.3">
      <c r="A744" s="53"/>
      <c r="B744" s="53"/>
      <c r="C744" s="53"/>
      <c r="D744" s="49"/>
      <c r="E744" s="53"/>
      <c r="F744" s="49"/>
      <c r="G744" s="49"/>
      <c r="H744" s="49"/>
      <c r="I744" s="49"/>
    </row>
    <row r="745" spans="1:9" ht="13.8" hidden="1" thickTop="1" x14ac:dyDescent="0.25">
      <c r="A745" s="350" t="s">
        <v>10</v>
      </c>
      <c r="B745" s="351"/>
      <c r="C745" s="354"/>
      <c r="D745" s="355"/>
      <c r="E745" s="356"/>
      <c r="F745" s="44"/>
      <c r="G745" s="44"/>
      <c r="H745" s="44"/>
      <c r="I745" s="44"/>
    </row>
    <row r="746" spans="1:9" hidden="1" x14ac:dyDescent="0.25">
      <c r="A746" s="352"/>
      <c r="B746" s="353"/>
      <c r="C746" s="357"/>
      <c r="D746" s="358"/>
      <c r="E746" s="359"/>
      <c r="F746" s="44"/>
      <c r="G746" s="44"/>
      <c r="H746" s="44"/>
      <c r="I746" s="44"/>
    </row>
    <row r="747" spans="1:9" hidden="1" x14ac:dyDescent="0.25">
      <c r="A747" s="360" t="s">
        <v>11</v>
      </c>
      <c r="B747" s="361"/>
      <c r="C747" s="362"/>
      <c r="D747" s="330"/>
      <c r="E747" s="331"/>
      <c r="F747" s="44"/>
      <c r="G747" s="44"/>
      <c r="H747" s="44"/>
      <c r="I747" s="44"/>
    </row>
    <row r="748" spans="1:9" hidden="1" x14ac:dyDescent="0.25">
      <c r="A748" s="352"/>
      <c r="B748" s="353"/>
      <c r="C748" s="357"/>
      <c r="D748" s="358"/>
      <c r="E748" s="359"/>
      <c r="F748" s="44"/>
      <c r="G748" s="44"/>
      <c r="H748" s="44"/>
      <c r="I748" s="44"/>
    </row>
    <row r="749" spans="1:9" hidden="1" x14ac:dyDescent="0.25">
      <c r="A749" s="360" t="s">
        <v>12</v>
      </c>
      <c r="B749" s="361"/>
      <c r="C749" s="362"/>
      <c r="D749" s="330"/>
      <c r="E749" s="331"/>
      <c r="F749" s="44"/>
      <c r="G749" s="44"/>
      <c r="H749" s="44"/>
      <c r="I749" s="44"/>
    </row>
    <row r="750" spans="1:9" ht="13.8" hidden="1" thickBot="1" x14ac:dyDescent="0.3">
      <c r="A750" s="363"/>
      <c r="B750" s="364"/>
      <c r="C750" s="365"/>
      <c r="D750" s="336"/>
      <c r="E750" s="337"/>
      <c r="F750" s="44"/>
      <c r="G750" s="44"/>
      <c r="H750" s="44"/>
      <c r="I750" s="44"/>
    </row>
    <row r="751" spans="1:9" ht="14.4" hidden="1" thickTop="1" thickBot="1" x14ac:dyDescent="0.3">
      <c r="A751" s="54"/>
      <c r="B751" s="54"/>
      <c r="C751" s="54"/>
      <c r="D751" s="44"/>
      <c r="E751" s="54"/>
      <c r="F751" s="44"/>
      <c r="G751" s="44"/>
      <c r="H751" s="44"/>
      <c r="I751" s="44"/>
    </row>
    <row r="752" spans="1:9" ht="27" hidden="1" thickTop="1" x14ac:dyDescent="0.25">
      <c r="A752" s="302" t="s">
        <v>13</v>
      </c>
      <c r="B752" s="303"/>
      <c r="C752" s="55" t="s">
        <v>0</v>
      </c>
      <c r="D752" s="50" t="s">
        <v>14</v>
      </c>
      <c r="E752" s="55" t="s">
        <v>3</v>
      </c>
      <c r="F752" s="50" t="s">
        <v>8</v>
      </c>
      <c r="G752" s="50" t="s">
        <v>1</v>
      </c>
      <c r="H752" s="51" t="s">
        <v>5</v>
      </c>
      <c r="I752" s="52" t="s">
        <v>6</v>
      </c>
    </row>
    <row r="753" spans="1:9" hidden="1" x14ac:dyDescent="0.25">
      <c r="A753" s="304" t="str">
        <f>CONCATENATE('Hlasatel '!A753)</f>
        <v>Brněnský dráček</v>
      </c>
      <c r="B753" s="305"/>
      <c r="C753" s="308" t="str">
        <f>CONCATENATE('Hlasatel '!C753)</f>
        <v xml:space="preserve"> 31.10.2020 </v>
      </c>
      <c r="D753" s="310">
        <f>ABS('Hlasatel '!D753)</f>
        <v>5</v>
      </c>
      <c r="E753" s="308" t="str">
        <f>CONCATENATE('Hlasatel '!E753)</f>
        <v>C28</v>
      </c>
      <c r="F753" s="310" t="str">
        <f>CONCATENATE('Hlasatel '!F753)</f>
        <v>zadej styl</v>
      </c>
      <c r="G753" s="310" t="str">
        <f>CONCATENATE('Hlasatel '!G753)</f>
        <v>0</v>
      </c>
      <c r="H753" s="300" t="str">
        <f>CONCATENATE('Hlasatel '!H753)</f>
        <v/>
      </c>
      <c r="I753" s="318" t="str">
        <f>CONCATENATE('Hlasatel '!I753)</f>
        <v>2</v>
      </c>
    </row>
    <row r="754" spans="1:9" ht="13.8" hidden="1" thickBot="1" x14ac:dyDescent="0.3">
      <c r="A754" s="306"/>
      <c r="B754" s="307"/>
      <c r="C754" s="309"/>
      <c r="D754" s="311"/>
      <c r="E754" s="309"/>
      <c r="F754" s="311"/>
      <c r="G754" s="311"/>
      <c r="H754" s="301"/>
      <c r="I754" s="319"/>
    </row>
    <row r="755" spans="1:9" ht="14.4" hidden="1" thickTop="1" thickBot="1" x14ac:dyDescent="0.3">
      <c r="A755" s="54"/>
      <c r="B755" s="54"/>
      <c r="C755" s="54"/>
      <c r="D755" s="44"/>
      <c r="E755" s="54"/>
      <c r="F755" s="44"/>
      <c r="G755" s="44"/>
      <c r="H755" s="44"/>
      <c r="I755" s="44"/>
    </row>
    <row r="756" spans="1:9" ht="13.8" hidden="1" thickTop="1" x14ac:dyDescent="0.25">
      <c r="A756" s="274" t="s">
        <v>15</v>
      </c>
      <c r="B756" s="275"/>
      <c r="C756" s="275"/>
      <c r="D756" s="276"/>
      <c r="E756" s="277"/>
      <c r="F756" s="278" t="s">
        <v>16</v>
      </c>
      <c r="G756" s="279"/>
      <c r="H756" s="279"/>
      <c r="I756" s="280"/>
    </row>
    <row r="757" spans="1:9" hidden="1" x14ac:dyDescent="0.25">
      <c r="A757" s="281" t="s">
        <v>7</v>
      </c>
      <c r="B757" s="282"/>
      <c r="C757" s="85" t="s">
        <v>17</v>
      </c>
      <c r="D757" s="63" t="s">
        <v>4</v>
      </c>
      <c r="E757" s="277"/>
      <c r="F757" s="283" t="s">
        <v>7</v>
      </c>
      <c r="G757" s="284"/>
      <c r="H757" s="62" t="s">
        <v>17</v>
      </c>
      <c r="I757" s="63" t="s">
        <v>4</v>
      </c>
    </row>
    <row r="758" spans="1:9" hidden="1" x14ac:dyDescent="0.25">
      <c r="A758" s="285" t="e">
        <f>CONCATENATE('Hlasatel '!A758)</f>
        <v>#REF!</v>
      </c>
      <c r="B758" s="286"/>
      <c r="C758" s="289" t="e">
        <f>CONCATENATE('Hlasatel '!C758)</f>
        <v>#REF!</v>
      </c>
      <c r="D758" s="294" t="str">
        <f>CONCATENATE('Hlasatel '!D758)</f>
        <v>15</v>
      </c>
      <c r="E758" s="277"/>
      <c r="F758" s="285" t="e">
        <f>CONCATENATE('Hlasatel '!F758)</f>
        <v>#REF!</v>
      </c>
      <c r="G758" s="286"/>
      <c r="H758" s="289" t="e">
        <f>CONCATENATE('Hlasatel '!H758)</f>
        <v>#REF!</v>
      </c>
      <c r="I758" s="294" t="str">
        <f>CONCATENATE('Hlasatel '!I758)</f>
        <v>16</v>
      </c>
    </row>
    <row r="759" spans="1:9" ht="13.8" hidden="1" thickBot="1" x14ac:dyDescent="0.3">
      <c r="A759" s="287"/>
      <c r="B759" s="288"/>
      <c r="C759" s="290"/>
      <c r="D759" s="295"/>
      <c r="E759" s="277"/>
      <c r="F759" s="287"/>
      <c r="G759" s="288"/>
      <c r="H759" s="290"/>
      <c r="I759" s="295"/>
    </row>
    <row r="760" spans="1:9" ht="14.4" hidden="1" thickTop="1" thickBot="1" x14ac:dyDescent="0.3">
      <c r="A760" s="87"/>
      <c r="B760" s="87"/>
      <c r="C760" s="87"/>
      <c r="D760" s="70"/>
      <c r="E760" s="61"/>
      <c r="F760" s="70"/>
      <c r="G760" s="70"/>
      <c r="H760" s="70"/>
      <c r="I760" s="70"/>
    </row>
    <row r="761" spans="1:9" ht="13.8" hidden="1" thickTop="1" x14ac:dyDescent="0.25">
      <c r="A761" s="84" t="s">
        <v>18</v>
      </c>
      <c r="B761" s="279" t="s">
        <v>19</v>
      </c>
      <c r="C761" s="279"/>
      <c r="D761" s="280"/>
      <c r="E761" s="60" t="s">
        <v>1</v>
      </c>
      <c r="F761" s="413" t="s">
        <v>19</v>
      </c>
      <c r="G761" s="414"/>
      <c r="H761" s="414"/>
      <c r="I761" s="71" t="s">
        <v>18</v>
      </c>
    </row>
    <row r="762" spans="1:9" hidden="1" x14ac:dyDescent="0.25">
      <c r="A762" s="379"/>
      <c r="B762" s="347"/>
      <c r="C762" s="347"/>
      <c r="D762" s="344"/>
      <c r="E762" s="382">
        <v>1</v>
      </c>
      <c r="F762" s="283"/>
      <c r="G762" s="284"/>
      <c r="H762" s="284"/>
      <c r="I762" s="321"/>
    </row>
    <row r="763" spans="1:9" hidden="1" x14ac:dyDescent="0.25">
      <c r="A763" s="380"/>
      <c r="B763" s="348"/>
      <c r="C763" s="348"/>
      <c r="D763" s="345"/>
      <c r="E763" s="382"/>
      <c r="F763" s="283"/>
      <c r="G763" s="284"/>
      <c r="H763" s="284"/>
      <c r="I763" s="321"/>
    </row>
    <row r="764" spans="1:9" hidden="1" x14ac:dyDescent="0.25">
      <c r="A764" s="381"/>
      <c r="B764" s="349"/>
      <c r="C764" s="349"/>
      <c r="D764" s="346"/>
      <c r="E764" s="382"/>
      <c r="F764" s="283"/>
      <c r="G764" s="284"/>
      <c r="H764" s="284"/>
      <c r="I764" s="321"/>
    </row>
    <row r="765" spans="1:9" hidden="1" x14ac:dyDescent="0.25">
      <c r="A765" s="283" t="s">
        <v>20</v>
      </c>
      <c r="B765" s="284"/>
      <c r="C765" s="284"/>
      <c r="D765" s="321"/>
      <c r="E765" s="68"/>
      <c r="F765" s="283" t="s">
        <v>20</v>
      </c>
      <c r="G765" s="284"/>
      <c r="H765" s="284"/>
      <c r="I765" s="321"/>
    </row>
    <row r="766" spans="1:9" hidden="1" x14ac:dyDescent="0.25">
      <c r="A766" s="379"/>
      <c r="B766" s="347"/>
      <c r="C766" s="347"/>
      <c r="D766" s="344"/>
      <c r="E766" s="382">
        <v>2</v>
      </c>
      <c r="F766" s="283"/>
      <c r="G766" s="284"/>
      <c r="H766" s="284"/>
      <c r="I766" s="321"/>
    </row>
    <row r="767" spans="1:9" hidden="1" x14ac:dyDescent="0.25">
      <c r="A767" s="380"/>
      <c r="B767" s="348"/>
      <c r="C767" s="348"/>
      <c r="D767" s="345"/>
      <c r="E767" s="382"/>
      <c r="F767" s="283"/>
      <c r="G767" s="284"/>
      <c r="H767" s="284"/>
      <c r="I767" s="321"/>
    </row>
    <row r="768" spans="1:9" hidden="1" x14ac:dyDescent="0.25">
      <c r="A768" s="381"/>
      <c r="B768" s="349"/>
      <c r="C768" s="349"/>
      <c r="D768" s="346"/>
      <c r="E768" s="382"/>
      <c r="F768" s="283"/>
      <c r="G768" s="284"/>
      <c r="H768" s="284"/>
      <c r="I768" s="321"/>
    </row>
    <row r="769" spans="1:9" hidden="1" x14ac:dyDescent="0.25">
      <c r="A769" s="283" t="s">
        <v>20</v>
      </c>
      <c r="B769" s="284"/>
      <c r="C769" s="284"/>
      <c r="D769" s="321"/>
      <c r="E769" s="68"/>
      <c r="F769" s="283" t="s">
        <v>20</v>
      </c>
      <c r="G769" s="284"/>
      <c r="H769" s="284"/>
      <c r="I769" s="321"/>
    </row>
    <row r="770" spans="1:9" hidden="1" x14ac:dyDescent="0.25">
      <c r="A770" s="379"/>
      <c r="B770" s="347"/>
      <c r="C770" s="347"/>
      <c r="D770" s="344"/>
      <c r="E770" s="382">
        <v>3</v>
      </c>
      <c r="F770" s="283"/>
      <c r="G770" s="284"/>
      <c r="H770" s="284"/>
      <c r="I770" s="321"/>
    </row>
    <row r="771" spans="1:9" hidden="1" x14ac:dyDescent="0.25">
      <c r="A771" s="380"/>
      <c r="B771" s="348"/>
      <c r="C771" s="348"/>
      <c r="D771" s="345"/>
      <c r="E771" s="382"/>
      <c r="F771" s="283"/>
      <c r="G771" s="284"/>
      <c r="H771" s="284"/>
      <c r="I771" s="321"/>
    </row>
    <row r="772" spans="1:9" ht="13.8" hidden="1" thickBot="1" x14ac:dyDescent="0.3">
      <c r="A772" s="397"/>
      <c r="B772" s="398"/>
      <c r="C772" s="398"/>
      <c r="D772" s="399"/>
      <c r="E772" s="382"/>
      <c r="F772" s="400"/>
      <c r="G772" s="401"/>
      <c r="H772" s="401"/>
      <c r="I772" s="402"/>
    </row>
    <row r="773" spans="1:9" ht="14.4" hidden="1" thickTop="1" thickBot="1" x14ac:dyDescent="0.3">
      <c r="A773" s="54"/>
      <c r="B773" s="54"/>
      <c r="C773" s="54"/>
      <c r="D773" s="44"/>
      <c r="E773" s="54"/>
      <c r="F773" s="44"/>
      <c r="G773" s="44"/>
      <c r="H773" s="44"/>
      <c r="I773" s="44"/>
    </row>
    <row r="774" spans="1:9" hidden="1" x14ac:dyDescent="0.25">
      <c r="A774" s="403"/>
      <c r="B774" s="406" t="s">
        <v>21</v>
      </c>
      <c r="C774" s="407"/>
      <c r="D774" s="44"/>
      <c r="E774" s="54"/>
      <c r="F774" s="44"/>
      <c r="G774" s="408" t="s">
        <v>22</v>
      </c>
      <c r="H774" s="409"/>
      <c r="I774" s="410"/>
    </row>
    <row r="775" spans="1:9" hidden="1" x14ac:dyDescent="0.25">
      <c r="A775" s="404"/>
      <c r="B775" s="406"/>
      <c r="C775" s="407"/>
      <c r="D775" s="44"/>
      <c r="E775" s="54"/>
      <c r="F775" s="44"/>
      <c r="G775" s="408"/>
      <c r="H775" s="409"/>
      <c r="I775" s="411"/>
    </row>
    <row r="776" spans="1:9" ht="13.8" hidden="1" thickBot="1" x14ac:dyDescent="0.3">
      <c r="A776" s="405"/>
      <c r="B776" s="406"/>
      <c r="C776" s="407"/>
      <c r="D776" s="44"/>
      <c r="E776" s="54"/>
      <c r="F776" s="44"/>
      <c r="G776" s="408"/>
      <c r="H776" s="409"/>
      <c r="I776" s="412"/>
    </row>
    <row r="777" spans="1:9" hidden="1" x14ac:dyDescent="0.25">
      <c r="A777" s="54"/>
      <c r="B777" s="392" t="s">
        <v>23</v>
      </c>
      <c r="C777" s="392"/>
      <c r="D777" s="333"/>
      <c r="E777" s="54"/>
      <c r="F777" s="333"/>
      <c r="G777" s="393" t="s">
        <v>24</v>
      </c>
      <c r="H777" s="393"/>
      <c r="I777" s="44"/>
    </row>
    <row r="778" spans="1:9" hidden="1" x14ac:dyDescent="0.25">
      <c r="A778" s="54"/>
      <c r="B778" s="392"/>
      <c r="C778" s="392"/>
      <c r="D778" s="333"/>
      <c r="E778" s="54"/>
      <c r="F778" s="333"/>
      <c r="G778" s="393"/>
      <c r="H778" s="393"/>
      <c r="I778" s="44"/>
    </row>
    <row r="779" spans="1:9" hidden="1" x14ac:dyDescent="0.25">
      <c r="A779" s="54"/>
      <c r="B779" s="392"/>
      <c r="C779" s="392"/>
      <c r="D779" s="333"/>
      <c r="E779" s="54"/>
      <c r="F779" s="333"/>
      <c r="G779" s="393"/>
      <c r="H779" s="393"/>
      <c r="I779" s="44"/>
    </row>
    <row r="780" spans="1:9" ht="13.8" hidden="1" thickBot="1" x14ac:dyDescent="0.3">
      <c r="A780" s="54"/>
      <c r="B780" s="54"/>
      <c r="C780" s="54"/>
      <c r="D780" s="44"/>
      <c r="E780" s="54"/>
      <c r="F780" s="44"/>
      <c r="G780" s="44"/>
      <c r="H780" s="44"/>
      <c r="I780" s="44"/>
    </row>
    <row r="781" spans="1:9" ht="13.8" hidden="1" thickTop="1" x14ac:dyDescent="0.25">
      <c r="A781" s="88" t="s">
        <v>25</v>
      </c>
      <c r="B781" s="69"/>
      <c r="C781" s="69"/>
      <c r="D781" s="42"/>
      <c r="E781" s="69"/>
      <c r="F781" s="42"/>
      <c r="G781" s="72"/>
      <c r="H781" s="394" t="s">
        <v>26</v>
      </c>
      <c r="I781" s="395"/>
    </row>
    <row r="782" spans="1:9" hidden="1" x14ac:dyDescent="0.25">
      <c r="A782" s="89"/>
      <c r="B782" s="73"/>
      <c r="C782" s="73"/>
      <c r="D782" s="45"/>
      <c r="E782" s="73"/>
      <c r="F782" s="45"/>
      <c r="G782" s="74"/>
      <c r="H782" s="75"/>
      <c r="I782" s="76"/>
    </row>
    <row r="783" spans="1:9" ht="13.8" hidden="1" thickBot="1" x14ac:dyDescent="0.3">
      <c r="A783" s="90"/>
      <c r="B783" s="78"/>
      <c r="C783" s="78"/>
      <c r="D783" s="77"/>
      <c r="E783" s="78"/>
      <c r="F783" s="77"/>
      <c r="G783" s="79"/>
      <c r="H783" s="80"/>
      <c r="I783" s="81"/>
    </row>
    <row r="784" spans="1:9" ht="13.8" hidden="1" thickTop="1" x14ac:dyDescent="0.25">
      <c r="A784" s="69"/>
      <c r="B784" s="69"/>
      <c r="C784" s="69"/>
      <c r="D784" s="42"/>
      <c r="E784" s="69"/>
      <c r="F784" s="42"/>
      <c r="G784" s="42"/>
      <c r="H784" s="42"/>
      <c r="I784" s="42"/>
    </row>
    <row r="785" spans="1:9" hidden="1" x14ac:dyDescent="0.25">
      <c r="A785" s="396" t="s">
        <v>27</v>
      </c>
      <c r="B785" s="396"/>
      <c r="C785" s="396"/>
      <c r="D785" s="396"/>
      <c r="E785" s="396"/>
      <c r="F785" s="396"/>
      <c r="G785" s="396"/>
      <c r="H785" s="396"/>
      <c r="I785" s="396"/>
    </row>
    <row r="786" spans="1:9" hidden="1" x14ac:dyDescent="0.25">
      <c r="A786" s="396"/>
      <c r="B786" s="396"/>
      <c r="C786" s="396"/>
      <c r="D786" s="396"/>
      <c r="E786" s="396"/>
      <c r="F786" s="396"/>
      <c r="G786" s="396"/>
      <c r="H786" s="396"/>
      <c r="I786" s="396"/>
    </row>
    <row r="787" spans="1:9" hidden="1" x14ac:dyDescent="0.25">
      <c r="A787" s="366" t="s">
        <v>28</v>
      </c>
      <c r="B787" s="367" t="s">
        <v>29</v>
      </c>
      <c r="C787" s="368"/>
      <c r="D787" s="369"/>
      <c r="E787" s="54"/>
      <c r="F787" s="366" t="s">
        <v>42</v>
      </c>
      <c r="G787" s="386" t="s">
        <v>30</v>
      </c>
      <c r="H787" s="387"/>
      <c r="I787" s="388"/>
    </row>
    <row r="788" spans="1:9" hidden="1" x14ac:dyDescent="0.25">
      <c r="A788" s="366"/>
      <c r="B788" s="370"/>
      <c r="C788" s="371"/>
      <c r="D788" s="372"/>
      <c r="E788" s="54"/>
      <c r="F788" s="366"/>
      <c r="G788" s="389"/>
      <c r="H788" s="390"/>
      <c r="I788" s="391"/>
    </row>
    <row r="789" spans="1:9" hidden="1" x14ac:dyDescent="0.25">
      <c r="A789" s="366" t="s">
        <v>43</v>
      </c>
      <c r="B789" s="384" t="s">
        <v>31</v>
      </c>
      <c r="C789" s="384"/>
      <c r="D789" s="384"/>
      <c r="E789" s="54"/>
      <c r="F789" s="366" t="s">
        <v>42</v>
      </c>
      <c r="G789" s="385" t="s">
        <v>32</v>
      </c>
      <c r="H789" s="385"/>
      <c r="I789" s="385"/>
    </row>
    <row r="790" spans="1:9" hidden="1" x14ac:dyDescent="0.25">
      <c r="A790" s="366"/>
      <c r="B790" s="384"/>
      <c r="C790" s="384"/>
      <c r="D790" s="384"/>
      <c r="E790" s="54"/>
      <c r="F790" s="366"/>
      <c r="G790" s="385"/>
      <c r="H790" s="385"/>
      <c r="I790" s="385"/>
    </row>
    <row r="791" spans="1:9" hidden="1" x14ac:dyDescent="0.25">
      <c r="A791" s="366" t="s">
        <v>44</v>
      </c>
      <c r="B791" s="384" t="s">
        <v>33</v>
      </c>
      <c r="C791" s="384"/>
      <c r="D791" s="384"/>
      <c r="E791" s="54"/>
      <c r="F791" s="366" t="s">
        <v>42</v>
      </c>
      <c r="G791" s="385" t="s">
        <v>34</v>
      </c>
      <c r="H791" s="385"/>
      <c r="I791" s="385"/>
    </row>
    <row r="792" spans="1:9" hidden="1" x14ac:dyDescent="0.25">
      <c r="A792" s="366"/>
      <c r="B792" s="384"/>
      <c r="C792" s="384"/>
      <c r="D792" s="384"/>
      <c r="E792" s="54"/>
      <c r="F792" s="366"/>
      <c r="G792" s="385"/>
      <c r="H792" s="385"/>
      <c r="I792" s="385"/>
    </row>
    <row r="793" spans="1:9" hidden="1" x14ac:dyDescent="0.25">
      <c r="A793" s="366" t="s">
        <v>45</v>
      </c>
      <c r="B793" s="384" t="s">
        <v>35</v>
      </c>
      <c r="C793" s="384"/>
      <c r="D793" s="384"/>
      <c r="E793" s="54"/>
      <c r="F793" s="366" t="s">
        <v>36</v>
      </c>
      <c r="G793" s="385" t="s">
        <v>37</v>
      </c>
      <c r="H793" s="385"/>
      <c r="I793" s="385"/>
    </row>
    <row r="794" spans="1:9" hidden="1" x14ac:dyDescent="0.25">
      <c r="A794" s="366"/>
      <c r="B794" s="384"/>
      <c r="C794" s="384"/>
      <c r="D794" s="384"/>
      <c r="E794" s="54"/>
      <c r="F794" s="366"/>
      <c r="G794" s="385"/>
      <c r="H794" s="385"/>
      <c r="I794" s="385"/>
    </row>
    <row r="795" spans="1:9" hidden="1" x14ac:dyDescent="0.25">
      <c r="A795" s="366" t="s">
        <v>46</v>
      </c>
      <c r="B795" s="384" t="s">
        <v>38</v>
      </c>
      <c r="C795" s="384"/>
      <c r="D795" s="384"/>
      <c r="E795" s="54"/>
      <c r="F795" s="366" t="s">
        <v>36</v>
      </c>
      <c r="G795" s="385" t="s">
        <v>39</v>
      </c>
      <c r="H795" s="385"/>
      <c r="I795" s="385"/>
    </row>
    <row r="796" spans="1:9" hidden="1" x14ac:dyDescent="0.25">
      <c r="A796" s="366"/>
      <c r="B796" s="384"/>
      <c r="C796" s="384"/>
      <c r="D796" s="384"/>
      <c r="E796" s="54"/>
      <c r="F796" s="366"/>
      <c r="G796" s="385"/>
      <c r="H796" s="385"/>
      <c r="I796" s="385"/>
    </row>
    <row r="797" spans="1:9" hidden="1" x14ac:dyDescent="0.25">
      <c r="A797" s="366" t="s">
        <v>42</v>
      </c>
      <c r="B797" s="367" t="s">
        <v>40</v>
      </c>
      <c r="C797" s="368"/>
      <c r="D797" s="369"/>
      <c r="E797" s="54"/>
      <c r="F797" s="338" t="s">
        <v>41</v>
      </c>
      <c r="G797" s="339"/>
      <c r="H797" s="339"/>
      <c r="I797" s="340"/>
    </row>
    <row r="798" spans="1:9" hidden="1" x14ac:dyDescent="0.25">
      <c r="A798" s="366"/>
      <c r="B798" s="370"/>
      <c r="C798" s="371"/>
      <c r="D798" s="372"/>
      <c r="E798" s="54"/>
      <c r="F798" s="341"/>
      <c r="G798" s="342"/>
      <c r="H798" s="342"/>
      <c r="I798" s="343"/>
    </row>
    <row r="799" spans="1:9" hidden="1" x14ac:dyDescent="0.25">
      <c r="A799" s="293" t="s">
        <v>9</v>
      </c>
      <c r="B799" s="293"/>
      <c r="C799" s="293"/>
      <c r="D799" s="293"/>
      <c r="E799" s="293"/>
      <c r="F799" s="293"/>
      <c r="G799" s="293"/>
      <c r="H799" s="293"/>
      <c r="I799" s="293"/>
    </row>
    <row r="800" spans="1:9" hidden="1" x14ac:dyDescent="0.25">
      <c r="A800" s="293"/>
      <c r="B800" s="293"/>
      <c r="C800" s="293"/>
      <c r="D800" s="293"/>
      <c r="E800" s="293"/>
      <c r="F800" s="293"/>
      <c r="G800" s="293"/>
      <c r="H800" s="293"/>
      <c r="I800" s="293"/>
    </row>
    <row r="801" spans="1:9" ht="23.4" hidden="1" thickBot="1" x14ac:dyDescent="0.3">
      <c r="A801" s="53"/>
      <c r="B801" s="53"/>
      <c r="C801" s="53"/>
      <c r="D801" s="49"/>
      <c r="E801" s="53"/>
      <c r="F801" s="49"/>
      <c r="G801" s="49"/>
      <c r="H801" s="49"/>
      <c r="I801" s="49"/>
    </row>
    <row r="802" spans="1:9" ht="13.8" hidden="1" thickTop="1" x14ac:dyDescent="0.25">
      <c r="A802" s="350" t="s">
        <v>10</v>
      </c>
      <c r="B802" s="351"/>
      <c r="C802" s="354"/>
      <c r="D802" s="355"/>
      <c r="E802" s="356"/>
      <c r="F802" s="44"/>
      <c r="G802" s="44"/>
      <c r="H802" s="44"/>
      <c r="I802" s="44"/>
    </row>
    <row r="803" spans="1:9" hidden="1" x14ac:dyDescent="0.25">
      <c r="A803" s="352"/>
      <c r="B803" s="353"/>
      <c r="C803" s="357"/>
      <c r="D803" s="358"/>
      <c r="E803" s="359"/>
      <c r="F803" s="44"/>
      <c r="G803" s="44"/>
      <c r="H803" s="44"/>
      <c r="I803" s="44"/>
    </row>
    <row r="804" spans="1:9" hidden="1" x14ac:dyDescent="0.25">
      <c r="A804" s="360" t="s">
        <v>11</v>
      </c>
      <c r="B804" s="361"/>
      <c r="C804" s="362"/>
      <c r="D804" s="330"/>
      <c r="E804" s="331"/>
      <c r="F804" s="44"/>
      <c r="G804" s="44"/>
      <c r="H804" s="44"/>
      <c r="I804" s="44"/>
    </row>
    <row r="805" spans="1:9" hidden="1" x14ac:dyDescent="0.25">
      <c r="A805" s="352"/>
      <c r="B805" s="353"/>
      <c r="C805" s="357"/>
      <c r="D805" s="358"/>
      <c r="E805" s="359"/>
      <c r="F805" s="44"/>
      <c r="G805" s="44"/>
      <c r="H805" s="44"/>
      <c r="I805" s="44"/>
    </row>
    <row r="806" spans="1:9" hidden="1" x14ac:dyDescent="0.25">
      <c r="A806" s="360" t="s">
        <v>12</v>
      </c>
      <c r="B806" s="361"/>
      <c r="C806" s="362"/>
      <c r="D806" s="330"/>
      <c r="E806" s="331"/>
      <c r="F806" s="44"/>
      <c r="G806" s="44"/>
      <c r="H806" s="44"/>
      <c r="I806" s="44"/>
    </row>
    <row r="807" spans="1:9" ht="13.8" hidden="1" thickBot="1" x14ac:dyDescent="0.3">
      <c r="A807" s="363"/>
      <c r="B807" s="364"/>
      <c r="C807" s="365"/>
      <c r="D807" s="336"/>
      <c r="E807" s="337"/>
      <c r="F807" s="44"/>
      <c r="G807" s="44"/>
      <c r="H807" s="44"/>
      <c r="I807" s="44"/>
    </row>
    <row r="808" spans="1:9" ht="14.4" hidden="1" thickTop="1" thickBot="1" x14ac:dyDescent="0.3">
      <c r="A808" s="54"/>
      <c r="B808" s="54"/>
      <c r="C808" s="54"/>
      <c r="D808" s="44"/>
      <c r="E808" s="54"/>
      <c r="F808" s="44"/>
      <c r="G808" s="44"/>
      <c r="H808" s="44"/>
      <c r="I808" s="44"/>
    </row>
    <row r="809" spans="1:9" ht="27" hidden="1" thickTop="1" x14ac:dyDescent="0.25">
      <c r="A809" s="302" t="s">
        <v>13</v>
      </c>
      <c r="B809" s="303"/>
      <c r="C809" s="55" t="s">
        <v>0</v>
      </c>
      <c r="D809" s="50" t="s">
        <v>14</v>
      </c>
      <c r="E809" s="55" t="s">
        <v>3</v>
      </c>
      <c r="F809" s="50" t="s">
        <v>8</v>
      </c>
      <c r="G809" s="50" t="s">
        <v>1</v>
      </c>
      <c r="H809" s="51" t="s">
        <v>5</v>
      </c>
      <c r="I809" s="52" t="s">
        <v>6</v>
      </c>
    </row>
    <row r="810" spans="1:9" hidden="1" x14ac:dyDescent="0.25">
      <c r="A810" s="304" t="str">
        <f>CONCATENATE('Hlasatel '!A810)</f>
        <v>Brněnský dráček</v>
      </c>
      <c r="B810" s="305"/>
      <c r="C810" s="308" t="str">
        <f>CONCATENATE('Hlasatel '!C810)</f>
        <v xml:space="preserve"> 31.10.2020 </v>
      </c>
      <c r="D810" s="310">
        <f>ABS('Hlasatel '!D810)</f>
        <v>6</v>
      </c>
      <c r="E810" s="308" t="str">
        <f>CONCATENATE('Hlasatel '!E810)</f>
        <v>C28</v>
      </c>
      <c r="F810" s="310" t="str">
        <f>CONCATENATE('Hlasatel '!F810)</f>
        <v>zadej styl</v>
      </c>
      <c r="G810" s="310" t="str">
        <f>CONCATENATE('Hlasatel '!G810)</f>
        <v>0</v>
      </c>
      <c r="H810" s="300" t="str">
        <f>CONCATENATE('Hlasatel '!H810)</f>
        <v/>
      </c>
      <c r="I810" s="318" t="str">
        <f>CONCATENATE('Hlasatel '!I810)</f>
        <v>2</v>
      </c>
    </row>
    <row r="811" spans="1:9" ht="13.8" hidden="1" thickBot="1" x14ac:dyDescent="0.3">
      <c r="A811" s="306"/>
      <c r="B811" s="307"/>
      <c r="C811" s="309"/>
      <c r="D811" s="311"/>
      <c r="E811" s="309"/>
      <c r="F811" s="311"/>
      <c r="G811" s="311"/>
      <c r="H811" s="301"/>
      <c r="I811" s="319"/>
    </row>
    <row r="812" spans="1:9" ht="14.4" hidden="1" thickTop="1" thickBot="1" x14ac:dyDescent="0.3">
      <c r="A812" s="54"/>
      <c r="B812" s="54"/>
      <c r="C812" s="54"/>
      <c r="D812" s="44"/>
      <c r="E812" s="54"/>
      <c r="F812" s="44"/>
      <c r="G812" s="44"/>
      <c r="H812" s="44"/>
      <c r="I812" s="44"/>
    </row>
    <row r="813" spans="1:9" ht="13.8" hidden="1" thickTop="1" x14ac:dyDescent="0.25">
      <c r="A813" s="274" t="s">
        <v>15</v>
      </c>
      <c r="B813" s="275"/>
      <c r="C813" s="275"/>
      <c r="D813" s="276"/>
      <c r="E813" s="277"/>
      <c r="F813" s="278" t="s">
        <v>16</v>
      </c>
      <c r="G813" s="279"/>
      <c r="H813" s="279"/>
      <c r="I813" s="280"/>
    </row>
    <row r="814" spans="1:9" hidden="1" x14ac:dyDescent="0.25">
      <c r="A814" s="281" t="s">
        <v>7</v>
      </c>
      <c r="B814" s="282"/>
      <c r="C814" s="85" t="s">
        <v>17</v>
      </c>
      <c r="D814" s="63" t="s">
        <v>4</v>
      </c>
      <c r="E814" s="277"/>
      <c r="F814" s="283" t="s">
        <v>7</v>
      </c>
      <c r="G814" s="284"/>
      <c r="H814" s="62" t="s">
        <v>17</v>
      </c>
      <c r="I814" s="63" t="s">
        <v>4</v>
      </c>
    </row>
    <row r="815" spans="1:9" hidden="1" x14ac:dyDescent="0.25">
      <c r="A815" s="285" t="e">
        <f>CONCATENATE('Hlasatel '!A815)</f>
        <v>#REF!</v>
      </c>
      <c r="B815" s="286"/>
      <c r="C815" s="289" t="e">
        <f>CONCATENATE('Hlasatel '!C815)</f>
        <v>#REF!</v>
      </c>
      <c r="D815" s="294" t="str">
        <f>CONCATENATE('Hlasatel '!D815)</f>
        <v>15</v>
      </c>
      <c r="E815" s="277"/>
      <c r="F815" s="285" t="e">
        <f>CONCATENATE('Hlasatel '!F815)</f>
        <v>#REF!</v>
      </c>
      <c r="G815" s="286"/>
      <c r="H815" s="289" t="e">
        <f>CONCATENATE('Hlasatel '!H815)</f>
        <v>#REF!</v>
      </c>
      <c r="I815" s="294" t="str">
        <f>CONCATENATE('Hlasatel '!I815)</f>
        <v>16</v>
      </c>
    </row>
    <row r="816" spans="1:9" ht="13.8" hidden="1" thickBot="1" x14ac:dyDescent="0.3">
      <c r="A816" s="287"/>
      <c r="B816" s="288"/>
      <c r="C816" s="290"/>
      <c r="D816" s="295"/>
      <c r="E816" s="277"/>
      <c r="F816" s="287"/>
      <c r="G816" s="288"/>
      <c r="H816" s="290"/>
      <c r="I816" s="295"/>
    </row>
    <row r="817" spans="1:9" ht="14.4" hidden="1" thickTop="1" thickBot="1" x14ac:dyDescent="0.3">
      <c r="A817" s="87"/>
      <c r="B817" s="87"/>
      <c r="C817" s="87"/>
      <c r="D817" s="70"/>
      <c r="E817" s="61"/>
      <c r="F817" s="70"/>
      <c r="G817" s="70"/>
      <c r="H817" s="70"/>
      <c r="I817" s="70"/>
    </row>
    <row r="818" spans="1:9" ht="13.8" hidden="1" thickTop="1" x14ac:dyDescent="0.25">
      <c r="A818" s="84" t="s">
        <v>18</v>
      </c>
      <c r="B818" s="279" t="s">
        <v>19</v>
      </c>
      <c r="C818" s="279"/>
      <c r="D818" s="280"/>
      <c r="E818" s="60" t="s">
        <v>1</v>
      </c>
      <c r="F818" s="413" t="s">
        <v>19</v>
      </c>
      <c r="G818" s="414"/>
      <c r="H818" s="414"/>
      <c r="I818" s="71" t="s">
        <v>18</v>
      </c>
    </row>
    <row r="819" spans="1:9" hidden="1" x14ac:dyDescent="0.25">
      <c r="A819" s="379"/>
      <c r="B819" s="347"/>
      <c r="C819" s="347"/>
      <c r="D819" s="344"/>
      <c r="E819" s="382">
        <v>1</v>
      </c>
      <c r="F819" s="283"/>
      <c r="G819" s="284"/>
      <c r="H819" s="284"/>
      <c r="I819" s="321"/>
    </row>
    <row r="820" spans="1:9" hidden="1" x14ac:dyDescent="0.25">
      <c r="A820" s="380"/>
      <c r="B820" s="348"/>
      <c r="C820" s="348"/>
      <c r="D820" s="345"/>
      <c r="E820" s="382"/>
      <c r="F820" s="283"/>
      <c r="G820" s="284"/>
      <c r="H820" s="284"/>
      <c r="I820" s="321"/>
    </row>
    <row r="821" spans="1:9" hidden="1" x14ac:dyDescent="0.25">
      <c r="A821" s="381"/>
      <c r="B821" s="349"/>
      <c r="C821" s="349"/>
      <c r="D821" s="346"/>
      <c r="E821" s="382"/>
      <c r="F821" s="283"/>
      <c r="G821" s="284"/>
      <c r="H821" s="284"/>
      <c r="I821" s="321"/>
    </row>
    <row r="822" spans="1:9" hidden="1" x14ac:dyDescent="0.25">
      <c r="A822" s="283" t="s">
        <v>20</v>
      </c>
      <c r="B822" s="284"/>
      <c r="C822" s="284"/>
      <c r="D822" s="321"/>
      <c r="E822" s="68"/>
      <c r="F822" s="283" t="s">
        <v>20</v>
      </c>
      <c r="G822" s="284"/>
      <c r="H822" s="284"/>
      <c r="I822" s="321"/>
    </row>
    <row r="823" spans="1:9" hidden="1" x14ac:dyDescent="0.25">
      <c r="A823" s="379"/>
      <c r="B823" s="347"/>
      <c r="C823" s="347"/>
      <c r="D823" s="344"/>
      <c r="E823" s="382">
        <v>2</v>
      </c>
      <c r="F823" s="283"/>
      <c r="G823" s="284"/>
      <c r="H823" s="284"/>
      <c r="I823" s="321"/>
    </row>
    <row r="824" spans="1:9" hidden="1" x14ac:dyDescent="0.25">
      <c r="A824" s="380"/>
      <c r="B824" s="348"/>
      <c r="C824" s="348"/>
      <c r="D824" s="345"/>
      <c r="E824" s="382"/>
      <c r="F824" s="283"/>
      <c r="G824" s="284"/>
      <c r="H824" s="284"/>
      <c r="I824" s="321"/>
    </row>
    <row r="825" spans="1:9" hidden="1" x14ac:dyDescent="0.25">
      <c r="A825" s="381"/>
      <c r="B825" s="349"/>
      <c r="C825" s="349"/>
      <c r="D825" s="346"/>
      <c r="E825" s="382"/>
      <c r="F825" s="283"/>
      <c r="G825" s="284"/>
      <c r="H825" s="284"/>
      <c r="I825" s="321"/>
    </row>
    <row r="826" spans="1:9" hidden="1" x14ac:dyDescent="0.25">
      <c r="A826" s="283" t="s">
        <v>20</v>
      </c>
      <c r="B826" s="284"/>
      <c r="C826" s="284"/>
      <c r="D826" s="321"/>
      <c r="E826" s="68"/>
      <c r="F826" s="283" t="s">
        <v>20</v>
      </c>
      <c r="G826" s="284"/>
      <c r="H826" s="284"/>
      <c r="I826" s="321"/>
    </row>
    <row r="827" spans="1:9" hidden="1" x14ac:dyDescent="0.25">
      <c r="A827" s="379"/>
      <c r="B827" s="347"/>
      <c r="C827" s="347"/>
      <c r="D827" s="344"/>
      <c r="E827" s="382">
        <v>3</v>
      </c>
      <c r="F827" s="283"/>
      <c r="G827" s="284"/>
      <c r="H827" s="284"/>
      <c r="I827" s="321"/>
    </row>
    <row r="828" spans="1:9" hidden="1" x14ac:dyDescent="0.25">
      <c r="A828" s="380"/>
      <c r="B828" s="348"/>
      <c r="C828" s="348"/>
      <c r="D828" s="345"/>
      <c r="E828" s="382"/>
      <c r="F828" s="283"/>
      <c r="G828" s="284"/>
      <c r="H828" s="284"/>
      <c r="I828" s="321"/>
    </row>
    <row r="829" spans="1:9" ht="13.8" hidden="1" thickBot="1" x14ac:dyDescent="0.3">
      <c r="A829" s="397"/>
      <c r="B829" s="398"/>
      <c r="C829" s="398"/>
      <c r="D829" s="399"/>
      <c r="E829" s="382"/>
      <c r="F829" s="400"/>
      <c r="G829" s="401"/>
      <c r="H829" s="401"/>
      <c r="I829" s="402"/>
    </row>
    <row r="830" spans="1:9" ht="14.4" hidden="1" thickTop="1" thickBot="1" x14ac:dyDescent="0.3">
      <c r="A830" s="54"/>
      <c r="B830" s="54"/>
      <c r="C830" s="54"/>
      <c r="D830" s="44"/>
      <c r="E830" s="54"/>
      <c r="F830" s="44"/>
      <c r="G830" s="44"/>
      <c r="H830" s="44"/>
      <c r="I830" s="44"/>
    </row>
    <row r="831" spans="1:9" hidden="1" x14ac:dyDescent="0.25">
      <c r="A831" s="403"/>
      <c r="B831" s="406" t="s">
        <v>21</v>
      </c>
      <c r="C831" s="407"/>
      <c r="D831" s="44"/>
      <c r="E831" s="54"/>
      <c r="F831" s="44"/>
      <c r="G831" s="408" t="s">
        <v>22</v>
      </c>
      <c r="H831" s="409"/>
      <c r="I831" s="410"/>
    </row>
    <row r="832" spans="1:9" hidden="1" x14ac:dyDescent="0.25">
      <c r="A832" s="404"/>
      <c r="B832" s="406"/>
      <c r="C832" s="407"/>
      <c r="D832" s="44"/>
      <c r="E832" s="54"/>
      <c r="F832" s="44"/>
      <c r="G832" s="408"/>
      <c r="H832" s="409"/>
      <c r="I832" s="411"/>
    </row>
    <row r="833" spans="1:9" ht="13.8" hidden="1" thickBot="1" x14ac:dyDescent="0.3">
      <c r="A833" s="405"/>
      <c r="B833" s="406"/>
      <c r="C833" s="407"/>
      <c r="D833" s="44"/>
      <c r="E833" s="54"/>
      <c r="F833" s="44"/>
      <c r="G833" s="408"/>
      <c r="H833" s="409"/>
      <c r="I833" s="412"/>
    </row>
    <row r="834" spans="1:9" hidden="1" x14ac:dyDescent="0.25">
      <c r="A834" s="54"/>
      <c r="B834" s="392" t="s">
        <v>23</v>
      </c>
      <c r="C834" s="392"/>
      <c r="D834" s="333"/>
      <c r="E834" s="54"/>
      <c r="F834" s="333"/>
      <c r="G834" s="393" t="s">
        <v>24</v>
      </c>
      <c r="H834" s="393"/>
      <c r="I834" s="44"/>
    </row>
    <row r="835" spans="1:9" hidden="1" x14ac:dyDescent="0.25">
      <c r="A835" s="54"/>
      <c r="B835" s="392"/>
      <c r="C835" s="392"/>
      <c r="D835" s="333"/>
      <c r="E835" s="54"/>
      <c r="F835" s="333"/>
      <c r="G835" s="393"/>
      <c r="H835" s="393"/>
      <c r="I835" s="44"/>
    </row>
    <row r="836" spans="1:9" hidden="1" x14ac:dyDescent="0.25">
      <c r="A836" s="54"/>
      <c r="B836" s="392"/>
      <c r="C836" s="392"/>
      <c r="D836" s="333"/>
      <c r="E836" s="54"/>
      <c r="F836" s="333"/>
      <c r="G836" s="393"/>
      <c r="H836" s="393"/>
      <c r="I836" s="44"/>
    </row>
    <row r="837" spans="1:9" ht="13.8" hidden="1" thickBot="1" x14ac:dyDescent="0.3">
      <c r="A837" s="54"/>
      <c r="B837" s="54"/>
      <c r="C837" s="54"/>
      <c r="D837" s="44"/>
      <c r="E837" s="54"/>
      <c r="F837" s="44"/>
      <c r="G837" s="44"/>
      <c r="H837" s="44"/>
      <c r="I837" s="44"/>
    </row>
    <row r="838" spans="1:9" ht="13.8" hidden="1" thickTop="1" x14ac:dyDescent="0.25">
      <c r="A838" s="88" t="s">
        <v>25</v>
      </c>
      <c r="B838" s="69"/>
      <c r="C838" s="69"/>
      <c r="D838" s="42"/>
      <c r="E838" s="69"/>
      <c r="F838" s="42"/>
      <c r="G838" s="72"/>
      <c r="H838" s="394" t="s">
        <v>26</v>
      </c>
      <c r="I838" s="395"/>
    </row>
    <row r="839" spans="1:9" hidden="1" x14ac:dyDescent="0.25">
      <c r="A839" s="89"/>
      <c r="B839" s="73"/>
      <c r="C839" s="73"/>
      <c r="D839" s="45"/>
      <c r="E839" s="73"/>
      <c r="F839" s="45"/>
      <c r="G839" s="74"/>
      <c r="H839" s="75"/>
      <c r="I839" s="76"/>
    </row>
    <row r="840" spans="1:9" ht="13.8" hidden="1" thickBot="1" x14ac:dyDescent="0.3">
      <c r="A840" s="90"/>
      <c r="B840" s="78"/>
      <c r="C840" s="78"/>
      <c r="D840" s="77"/>
      <c r="E840" s="78"/>
      <c r="F840" s="77"/>
      <c r="G840" s="79"/>
      <c r="H840" s="80"/>
      <c r="I840" s="81"/>
    </row>
    <row r="841" spans="1:9" ht="13.8" hidden="1" thickTop="1" x14ac:dyDescent="0.25">
      <c r="A841" s="69"/>
      <c r="B841" s="69"/>
      <c r="C841" s="69"/>
      <c r="D841" s="42"/>
      <c r="E841" s="69"/>
      <c r="F841" s="42"/>
      <c r="G841" s="42"/>
      <c r="H841" s="42"/>
      <c r="I841" s="42"/>
    </row>
    <row r="842" spans="1:9" hidden="1" x14ac:dyDescent="0.25">
      <c r="A842" s="396" t="s">
        <v>27</v>
      </c>
      <c r="B842" s="396"/>
      <c r="C842" s="396"/>
      <c r="D842" s="396"/>
      <c r="E842" s="396"/>
      <c r="F842" s="396"/>
      <c r="G842" s="396"/>
      <c r="H842" s="396"/>
      <c r="I842" s="396"/>
    </row>
    <row r="843" spans="1:9" hidden="1" x14ac:dyDescent="0.25">
      <c r="A843" s="396"/>
      <c r="B843" s="396"/>
      <c r="C843" s="396"/>
      <c r="D843" s="396"/>
      <c r="E843" s="396"/>
      <c r="F843" s="396"/>
      <c r="G843" s="396"/>
      <c r="H843" s="396"/>
      <c r="I843" s="396"/>
    </row>
    <row r="844" spans="1:9" hidden="1" x14ac:dyDescent="0.25">
      <c r="A844" s="366" t="s">
        <v>28</v>
      </c>
      <c r="B844" s="367" t="s">
        <v>29</v>
      </c>
      <c r="C844" s="368"/>
      <c r="D844" s="369"/>
      <c r="E844" s="54"/>
      <c r="F844" s="366" t="s">
        <v>42</v>
      </c>
      <c r="G844" s="386" t="s">
        <v>30</v>
      </c>
      <c r="H844" s="387"/>
      <c r="I844" s="388"/>
    </row>
    <row r="845" spans="1:9" hidden="1" x14ac:dyDescent="0.25">
      <c r="A845" s="366"/>
      <c r="B845" s="370"/>
      <c r="C845" s="371"/>
      <c r="D845" s="372"/>
      <c r="E845" s="54"/>
      <c r="F845" s="366"/>
      <c r="G845" s="389"/>
      <c r="H845" s="390"/>
      <c r="I845" s="391"/>
    </row>
    <row r="846" spans="1:9" hidden="1" x14ac:dyDescent="0.25">
      <c r="A846" s="366" t="s">
        <v>43</v>
      </c>
      <c r="B846" s="384" t="s">
        <v>31</v>
      </c>
      <c r="C846" s="384"/>
      <c r="D846" s="384"/>
      <c r="E846" s="54"/>
      <c r="F846" s="366" t="s">
        <v>42</v>
      </c>
      <c r="G846" s="385" t="s">
        <v>32</v>
      </c>
      <c r="H846" s="385"/>
      <c r="I846" s="385"/>
    </row>
    <row r="847" spans="1:9" hidden="1" x14ac:dyDescent="0.25">
      <c r="A847" s="366"/>
      <c r="B847" s="384"/>
      <c r="C847" s="384"/>
      <c r="D847" s="384"/>
      <c r="E847" s="54"/>
      <c r="F847" s="366"/>
      <c r="G847" s="385"/>
      <c r="H847" s="385"/>
      <c r="I847" s="385"/>
    </row>
    <row r="848" spans="1:9" hidden="1" x14ac:dyDescent="0.25">
      <c r="A848" s="366" t="s">
        <v>44</v>
      </c>
      <c r="B848" s="384" t="s">
        <v>33</v>
      </c>
      <c r="C848" s="384"/>
      <c r="D848" s="384"/>
      <c r="E848" s="54"/>
      <c r="F848" s="366" t="s">
        <v>42</v>
      </c>
      <c r="G848" s="385" t="s">
        <v>34</v>
      </c>
      <c r="H848" s="385"/>
      <c r="I848" s="385"/>
    </row>
    <row r="849" spans="1:9" hidden="1" x14ac:dyDescent="0.25">
      <c r="A849" s="366"/>
      <c r="B849" s="384"/>
      <c r="C849" s="384"/>
      <c r="D849" s="384"/>
      <c r="E849" s="54"/>
      <c r="F849" s="366"/>
      <c r="G849" s="385"/>
      <c r="H849" s="385"/>
      <c r="I849" s="385"/>
    </row>
    <row r="850" spans="1:9" hidden="1" x14ac:dyDescent="0.25">
      <c r="A850" s="366" t="s">
        <v>45</v>
      </c>
      <c r="B850" s="384" t="s">
        <v>35</v>
      </c>
      <c r="C850" s="384"/>
      <c r="D850" s="384"/>
      <c r="E850" s="54"/>
      <c r="F850" s="366" t="s">
        <v>36</v>
      </c>
      <c r="G850" s="385" t="s">
        <v>37</v>
      </c>
      <c r="H850" s="385"/>
      <c r="I850" s="385"/>
    </row>
    <row r="851" spans="1:9" hidden="1" x14ac:dyDescent="0.25">
      <c r="A851" s="366"/>
      <c r="B851" s="384"/>
      <c r="C851" s="384"/>
      <c r="D851" s="384"/>
      <c r="E851" s="54"/>
      <c r="F851" s="366"/>
      <c r="G851" s="385"/>
      <c r="H851" s="385"/>
      <c r="I851" s="385"/>
    </row>
    <row r="852" spans="1:9" hidden="1" x14ac:dyDescent="0.25">
      <c r="A852" s="366" t="s">
        <v>46</v>
      </c>
      <c r="B852" s="384" t="s">
        <v>38</v>
      </c>
      <c r="C852" s="384"/>
      <c r="D852" s="384"/>
      <c r="E852" s="54"/>
      <c r="F852" s="366" t="s">
        <v>36</v>
      </c>
      <c r="G852" s="385" t="s">
        <v>39</v>
      </c>
      <c r="H852" s="385"/>
      <c r="I852" s="385"/>
    </row>
    <row r="853" spans="1:9" hidden="1" x14ac:dyDescent="0.25">
      <c r="A853" s="366"/>
      <c r="B853" s="384"/>
      <c r="C853" s="384"/>
      <c r="D853" s="384"/>
      <c r="E853" s="54"/>
      <c r="F853" s="366"/>
      <c r="G853" s="385"/>
      <c r="H853" s="385"/>
      <c r="I853" s="385"/>
    </row>
    <row r="854" spans="1:9" hidden="1" x14ac:dyDescent="0.25">
      <c r="A854" s="366" t="s">
        <v>42</v>
      </c>
      <c r="B854" s="367" t="s">
        <v>40</v>
      </c>
      <c r="C854" s="368"/>
      <c r="D854" s="369"/>
      <c r="E854" s="54"/>
      <c r="F854" s="338" t="s">
        <v>41</v>
      </c>
      <c r="G854" s="339"/>
      <c r="H854" s="339"/>
      <c r="I854" s="340"/>
    </row>
    <row r="855" spans="1:9" hidden="1" x14ac:dyDescent="0.25">
      <c r="A855" s="366"/>
      <c r="B855" s="370"/>
      <c r="C855" s="371"/>
      <c r="D855" s="372"/>
      <c r="E855" s="54"/>
      <c r="F855" s="341"/>
      <c r="G855" s="342"/>
      <c r="H855" s="342"/>
      <c r="I855" s="343"/>
    </row>
    <row r="856" spans="1:9" hidden="1" x14ac:dyDescent="0.25">
      <c r="A856" s="293" t="s">
        <v>9</v>
      </c>
      <c r="B856" s="293"/>
      <c r="C856" s="293"/>
      <c r="D856" s="293"/>
      <c r="E856" s="293"/>
      <c r="F856" s="293"/>
      <c r="G856" s="293"/>
      <c r="H856" s="293"/>
      <c r="I856" s="293"/>
    </row>
    <row r="857" spans="1:9" hidden="1" x14ac:dyDescent="0.25">
      <c r="A857" s="293"/>
      <c r="B857" s="293"/>
      <c r="C857" s="293"/>
      <c r="D857" s="293"/>
      <c r="E857" s="293"/>
      <c r="F857" s="293"/>
      <c r="G857" s="293"/>
      <c r="H857" s="293"/>
      <c r="I857" s="293"/>
    </row>
    <row r="858" spans="1:9" ht="23.4" hidden="1" thickBot="1" x14ac:dyDescent="0.3">
      <c r="A858" s="53"/>
      <c r="B858" s="53"/>
      <c r="C858" s="53"/>
      <c r="D858" s="49"/>
      <c r="E858" s="53"/>
      <c r="F858" s="49"/>
      <c r="G858" s="49"/>
      <c r="H858" s="49"/>
      <c r="I858" s="49"/>
    </row>
    <row r="859" spans="1:9" ht="13.8" hidden="1" thickTop="1" x14ac:dyDescent="0.25">
      <c r="A859" s="350" t="s">
        <v>10</v>
      </c>
      <c r="B859" s="351"/>
      <c r="C859" s="354"/>
      <c r="D859" s="355"/>
      <c r="E859" s="356"/>
      <c r="F859" s="44"/>
      <c r="G859" s="44"/>
      <c r="H859" s="44"/>
      <c r="I859" s="44"/>
    </row>
    <row r="860" spans="1:9" hidden="1" x14ac:dyDescent="0.25">
      <c r="A860" s="352"/>
      <c r="B860" s="353"/>
      <c r="C860" s="357"/>
      <c r="D860" s="358"/>
      <c r="E860" s="359"/>
      <c r="F860" s="44"/>
      <c r="G860" s="44"/>
      <c r="H860" s="44"/>
      <c r="I860" s="44"/>
    </row>
    <row r="861" spans="1:9" hidden="1" x14ac:dyDescent="0.25">
      <c r="A861" s="360" t="s">
        <v>11</v>
      </c>
      <c r="B861" s="361"/>
      <c r="C861" s="362"/>
      <c r="D861" s="330"/>
      <c r="E861" s="331"/>
      <c r="F861" s="44"/>
      <c r="G861" s="44"/>
      <c r="H861" s="44"/>
      <c r="I861" s="44"/>
    </row>
    <row r="862" spans="1:9" hidden="1" x14ac:dyDescent="0.25">
      <c r="A862" s="352"/>
      <c r="B862" s="353"/>
      <c r="C862" s="357"/>
      <c r="D862" s="358"/>
      <c r="E862" s="359"/>
      <c r="F862" s="44"/>
      <c r="G862" s="44"/>
      <c r="H862" s="44"/>
      <c r="I862" s="44"/>
    </row>
    <row r="863" spans="1:9" hidden="1" x14ac:dyDescent="0.25">
      <c r="A863" s="360" t="s">
        <v>12</v>
      </c>
      <c r="B863" s="361"/>
      <c r="C863" s="362"/>
      <c r="D863" s="330"/>
      <c r="E863" s="331"/>
      <c r="F863" s="44"/>
      <c r="G863" s="44"/>
      <c r="H863" s="44"/>
      <c r="I863" s="44"/>
    </row>
    <row r="864" spans="1:9" ht="13.8" hidden="1" thickBot="1" x14ac:dyDescent="0.3">
      <c r="A864" s="363"/>
      <c r="B864" s="364"/>
      <c r="C864" s="365"/>
      <c r="D864" s="336"/>
      <c r="E864" s="337"/>
      <c r="F864" s="44"/>
      <c r="G864" s="44"/>
      <c r="H864" s="44"/>
      <c r="I864" s="44"/>
    </row>
    <row r="865" spans="1:9" ht="14.4" hidden="1" thickTop="1" thickBot="1" x14ac:dyDescent="0.3">
      <c r="A865" s="54"/>
      <c r="B865" s="54"/>
      <c r="C865" s="54"/>
      <c r="D865" s="44"/>
      <c r="E865" s="54"/>
      <c r="F865" s="44"/>
      <c r="G865" s="44"/>
      <c r="H865" s="44"/>
      <c r="I865" s="44"/>
    </row>
    <row r="866" spans="1:9" ht="27" hidden="1" thickTop="1" x14ac:dyDescent="0.25">
      <c r="A866" s="302" t="s">
        <v>13</v>
      </c>
      <c r="B866" s="303"/>
      <c r="C866" s="55" t="s">
        <v>0</v>
      </c>
      <c r="D866" s="50" t="s">
        <v>14</v>
      </c>
      <c r="E866" s="55" t="s">
        <v>3</v>
      </c>
      <c r="F866" s="50" t="s">
        <v>8</v>
      </c>
      <c r="G866" s="50" t="s">
        <v>1</v>
      </c>
      <c r="H866" s="51" t="s">
        <v>5</v>
      </c>
      <c r="I866" s="52" t="s">
        <v>6</v>
      </c>
    </row>
    <row r="867" spans="1:9" hidden="1" x14ac:dyDescent="0.25">
      <c r="A867" s="304" t="str">
        <f>CONCATENATE('Hlasatel '!A867)</f>
        <v>Brněnský dráček</v>
      </c>
      <c r="B867" s="305"/>
      <c r="C867" s="308" t="str">
        <f>CONCATENATE('Hlasatel '!C867)</f>
        <v xml:space="preserve"> 31.10.2020 </v>
      </c>
      <c r="D867" s="310">
        <f>ABS('Hlasatel '!D867)</f>
        <v>7</v>
      </c>
      <c r="E867" s="308" t="str">
        <f>CONCATENATE('Hlasatel '!E867)</f>
        <v>C28</v>
      </c>
      <c r="F867" s="310" t="str">
        <f>CONCATENATE('Hlasatel '!F867)</f>
        <v>zadej styl</v>
      </c>
      <c r="G867" s="310" t="str">
        <f>CONCATENATE('Hlasatel '!G867)</f>
        <v>0</v>
      </c>
      <c r="H867" s="300" t="str">
        <f>CONCATENATE('Hlasatel '!H867)</f>
        <v/>
      </c>
      <c r="I867" s="318" t="str">
        <f>CONCATENATE('Hlasatel '!I867)</f>
        <v>2</v>
      </c>
    </row>
    <row r="868" spans="1:9" ht="13.8" hidden="1" thickBot="1" x14ac:dyDescent="0.3">
      <c r="A868" s="306"/>
      <c r="B868" s="307"/>
      <c r="C868" s="309"/>
      <c r="D868" s="311"/>
      <c r="E868" s="309"/>
      <c r="F868" s="311"/>
      <c r="G868" s="311"/>
      <c r="H868" s="301"/>
      <c r="I868" s="319"/>
    </row>
    <row r="869" spans="1:9" ht="14.4" hidden="1" thickTop="1" thickBot="1" x14ac:dyDescent="0.3">
      <c r="A869" s="54"/>
      <c r="B869" s="54"/>
      <c r="C869" s="54"/>
      <c r="D869" s="44"/>
      <c r="E869" s="54"/>
      <c r="F869" s="44"/>
      <c r="G869" s="44"/>
      <c r="H869" s="44"/>
      <c r="I869" s="44"/>
    </row>
    <row r="870" spans="1:9" ht="13.8" hidden="1" thickTop="1" x14ac:dyDescent="0.25">
      <c r="A870" s="274" t="s">
        <v>15</v>
      </c>
      <c r="B870" s="275"/>
      <c r="C870" s="275"/>
      <c r="D870" s="276"/>
      <c r="E870" s="277"/>
      <c r="F870" s="278" t="s">
        <v>16</v>
      </c>
      <c r="G870" s="279"/>
      <c r="H870" s="279"/>
      <c r="I870" s="280"/>
    </row>
    <row r="871" spans="1:9" hidden="1" x14ac:dyDescent="0.25">
      <c r="A871" s="281" t="s">
        <v>7</v>
      </c>
      <c r="B871" s="282"/>
      <c r="C871" s="85" t="s">
        <v>17</v>
      </c>
      <c r="D871" s="63" t="s">
        <v>4</v>
      </c>
      <c r="E871" s="277"/>
      <c r="F871" s="283" t="s">
        <v>7</v>
      </c>
      <c r="G871" s="284"/>
      <c r="H871" s="62" t="s">
        <v>17</v>
      </c>
      <c r="I871" s="63" t="s">
        <v>4</v>
      </c>
    </row>
    <row r="872" spans="1:9" hidden="1" x14ac:dyDescent="0.25">
      <c r="A872" s="285" t="e">
        <f>CONCATENATE('Hlasatel '!A872)</f>
        <v>#REF!</v>
      </c>
      <c r="B872" s="286"/>
      <c r="C872" s="289" t="e">
        <f>CONCATENATE('Hlasatel '!C872)</f>
        <v>#REF!</v>
      </c>
      <c r="D872" s="294" t="str">
        <f>CONCATENATE('Hlasatel '!D872)</f>
        <v>15</v>
      </c>
      <c r="E872" s="277"/>
      <c r="F872" s="285" t="e">
        <f>CONCATENATE('Hlasatel '!F872)</f>
        <v>#REF!</v>
      </c>
      <c r="G872" s="286"/>
      <c r="H872" s="289" t="e">
        <f>CONCATENATE('Hlasatel '!H872)</f>
        <v>#REF!</v>
      </c>
      <c r="I872" s="294" t="str">
        <f>CONCATENATE('Hlasatel '!I872)</f>
        <v>16</v>
      </c>
    </row>
    <row r="873" spans="1:9" ht="13.8" hidden="1" thickBot="1" x14ac:dyDescent="0.3">
      <c r="A873" s="287"/>
      <c r="B873" s="288"/>
      <c r="C873" s="290"/>
      <c r="D873" s="295"/>
      <c r="E873" s="277"/>
      <c r="F873" s="287"/>
      <c r="G873" s="288"/>
      <c r="H873" s="290"/>
      <c r="I873" s="295"/>
    </row>
    <row r="874" spans="1:9" ht="14.4" hidden="1" thickTop="1" thickBot="1" x14ac:dyDescent="0.3">
      <c r="A874" s="87"/>
      <c r="B874" s="87"/>
      <c r="C874" s="87"/>
      <c r="D874" s="70"/>
      <c r="E874" s="61"/>
      <c r="F874" s="70"/>
      <c r="G874" s="70"/>
      <c r="H874" s="70"/>
      <c r="I874" s="70"/>
    </row>
    <row r="875" spans="1:9" ht="13.8" hidden="1" thickTop="1" x14ac:dyDescent="0.25">
      <c r="A875" s="84" t="s">
        <v>18</v>
      </c>
      <c r="B875" s="279" t="s">
        <v>19</v>
      </c>
      <c r="C875" s="279"/>
      <c r="D875" s="280"/>
      <c r="E875" s="60" t="s">
        <v>1</v>
      </c>
      <c r="F875" s="413" t="s">
        <v>19</v>
      </c>
      <c r="G875" s="414"/>
      <c r="H875" s="414"/>
      <c r="I875" s="71" t="s">
        <v>18</v>
      </c>
    </row>
    <row r="876" spans="1:9" hidden="1" x14ac:dyDescent="0.25">
      <c r="A876" s="379"/>
      <c r="B876" s="347"/>
      <c r="C876" s="347"/>
      <c r="D876" s="344"/>
      <c r="E876" s="382">
        <v>1</v>
      </c>
      <c r="F876" s="283"/>
      <c r="G876" s="284"/>
      <c r="H876" s="284"/>
      <c r="I876" s="321"/>
    </row>
    <row r="877" spans="1:9" hidden="1" x14ac:dyDescent="0.25">
      <c r="A877" s="380"/>
      <c r="B877" s="348"/>
      <c r="C877" s="348"/>
      <c r="D877" s="345"/>
      <c r="E877" s="382"/>
      <c r="F877" s="283"/>
      <c r="G877" s="284"/>
      <c r="H877" s="284"/>
      <c r="I877" s="321"/>
    </row>
    <row r="878" spans="1:9" hidden="1" x14ac:dyDescent="0.25">
      <c r="A878" s="381"/>
      <c r="B878" s="349"/>
      <c r="C878" s="349"/>
      <c r="D878" s="346"/>
      <c r="E878" s="382"/>
      <c r="F878" s="283"/>
      <c r="G878" s="284"/>
      <c r="H878" s="284"/>
      <c r="I878" s="321"/>
    </row>
    <row r="879" spans="1:9" hidden="1" x14ac:dyDescent="0.25">
      <c r="A879" s="283" t="s">
        <v>20</v>
      </c>
      <c r="B879" s="284"/>
      <c r="C879" s="284"/>
      <c r="D879" s="321"/>
      <c r="E879" s="68"/>
      <c r="F879" s="283" t="s">
        <v>20</v>
      </c>
      <c r="G879" s="284"/>
      <c r="H879" s="284"/>
      <c r="I879" s="321"/>
    </row>
    <row r="880" spans="1:9" hidden="1" x14ac:dyDescent="0.25">
      <c r="A880" s="379"/>
      <c r="B880" s="347"/>
      <c r="C880" s="347"/>
      <c r="D880" s="344"/>
      <c r="E880" s="382">
        <v>2</v>
      </c>
      <c r="F880" s="283"/>
      <c r="G880" s="284"/>
      <c r="H880" s="284"/>
      <c r="I880" s="321"/>
    </row>
    <row r="881" spans="1:9" hidden="1" x14ac:dyDescent="0.25">
      <c r="A881" s="380"/>
      <c r="B881" s="348"/>
      <c r="C881" s="348"/>
      <c r="D881" s="345"/>
      <c r="E881" s="382"/>
      <c r="F881" s="283"/>
      <c r="G881" s="284"/>
      <c r="H881" s="284"/>
      <c r="I881" s="321"/>
    </row>
    <row r="882" spans="1:9" hidden="1" x14ac:dyDescent="0.25">
      <c r="A882" s="381"/>
      <c r="B882" s="349"/>
      <c r="C882" s="349"/>
      <c r="D882" s="346"/>
      <c r="E882" s="382"/>
      <c r="F882" s="283"/>
      <c r="G882" s="284"/>
      <c r="H882" s="284"/>
      <c r="I882" s="321"/>
    </row>
    <row r="883" spans="1:9" hidden="1" x14ac:dyDescent="0.25">
      <c r="A883" s="283" t="s">
        <v>20</v>
      </c>
      <c r="B883" s="284"/>
      <c r="C883" s="284"/>
      <c r="D883" s="321"/>
      <c r="E883" s="68"/>
      <c r="F883" s="283" t="s">
        <v>20</v>
      </c>
      <c r="G883" s="284"/>
      <c r="H883" s="284"/>
      <c r="I883" s="321"/>
    </row>
    <row r="884" spans="1:9" hidden="1" x14ac:dyDescent="0.25">
      <c r="A884" s="379"/>
      <c r="B884" s="347"/>
      <c r="C884" s="347"/>
      <c r="D884" s="344"/>
      <c r="E884" s="382">
        <v>3</v>
      </c>
      <c r="F884" s="283"/>
      <c r="G884" s="284"/>
      <c r="H884" s="284"/>
      <c r="I884" s="321"/>
    </row>
    <row r="885" spans="1:9" hidden="1" x14ac:dyDescent="0.25">
      <c r="A885" s="380"/>
      <c r="B885" s="348"/>
      <c r="C885" s="348"/>
      <c r="D885" s="345"/>
      <c r="E885" s="382"/>
      <c r="F885" s="283"/>
      <c r="G885" s="284"/>
      <c r="H885" s="284"/>
      <c r="I885" s="321"/>
    </row>
    <row r="886" spans="1:9" ht="13.8" hidden="1" thickBot="1" x14ac:dyDescent="0.3">
      <c r="A886" s="397"/>
      <c r="B886" s="398"/>
      <c r="C886" s="398"/>
      <c r="D886" s="399"/>
      <c r="E886" s="382"/>
      <c r="F886" s="400"/>
      <c r="G886" s="401"/>
      <c r="H886" s="401"/>
      <c r="I886" s="402"/>
    </row>
    <row r="887" spans="1:9" ht="14.4" hidden="1" thickTop="1" thickBot="1" x14ac:dyDescent="0.3">
      <c r="A887" s="54"/>
      <c r="B887" s="54"/>
      <c r="C887" s="54"/>
      <c r="D887" s="44"/>
      <c r="E887" s="54"/>
      <c r="F887" s="44"/>
      <c r="G887" s="44"/>
      <c r="H887" s="44"/>
      <c r="I887" s="44"/>
    </row>
    <row r="888" spans="1:9" hidden="1" x14ac:dyDescent="0.25">
      <c r="A888" s="403"/>
      <c r="B888" s="406" t="s">
        <v>21</v>
      </c>
      <c r="C888" s="407"/>
      <c r="D888" s="44"/>
      <c r="E888" s="54"/>
      <c r="F888" s="44"/>
      <c r="G888" s="408" t="s">
        <v>22</v>
      </c>
      <c r="H888" s="409"/>
      <c r="I888" s="410"/>
    </row>
    <row r="889" spans="1:9" hidden="1" x14ac:dyDescent="0.25">
      <c r="A889" s="404"/>
      <c r="B889" s="406"/>
      <c r="C889" s="407"/>
      <c r="D889" s="44"/>
      <c r="E889" s="54"/>
      <c r="F889" s="44"/>
      <c r="G889" s="408"/>
      <c r="H889" s="409"/>
      <c r="I889" s="411"/>
    </row>
    <row r="890" spans="1:9" ht="13.8" hidden="1" thickBot="1" x14ac:dyDescent="0.3">
      <c r="A890" s="405"/>
      <c r="B890" s="406"/>
      <c r="C890" s="407"/>
      <c r="D890" s="44"/>
      <c r="E890" s="54"/>
      <c r="F890" s="44"/>
      <c r="G890" s="408"/>
      <c r="H890" s="409"/>
      <c r="I890" s="412"/>
    </row>
    <row r="891" spans="1:9" hidden="1" x14ac:dyDescent="0.25">
      <c r="A891" s="54"/>
      <c r="B891" s="392" t="s">
        <v>23</v>
      </c>
      <c r="C891" s="392"/>
      <c r="D891" s="333"/>
      <c r="E891" s="54"/>
      <c r="F891" s="333"/>
      <c r="G891" s="393" t="s">
        <v>24</v>
      </c>
      <c r="H891" s="393"/>
      <c r="I891" s="44"/>
    </row>
    <row r="892" spans="1:9" hidden="1" x14ac:dyDescent="0.25">
      <c r="A892" s="54"/>
      <c r="B892" s="392"/>
      <c r="C892" s="392"/>
      <c r="D892" s="333"/>
      <c r="E892" s="54"/>
      <c r="F892" s="333"/>
      <c r="G892" s="393"/>
      <c r="H892" s="393"/>
      <c r="I892" s="44"/>
    </row>
    <row r="893" spans="1:9" hidden="1" x14ac:dyDescent="0.25">
      <c r="A893" s="54"/>
      <c r="B893" s="392"/>
      <c r="C893" s="392"/>
      <c r="D893" s="333"/>
      <c r="E893" s="54"/>
      <c r="F893" s="333"/>
      <c r="G893" s="393"/>
      <c r="H893" s="393"/>
      <c r="I893" s="44"/>
    </row>
    <row r="894" spans="1:9" ht="13.8" hidden="1" thickBot="1" x14ac:dyDescent="0.3">
      <c r="A894" s="54"/>
      <c r="B894" s="54"/>
      <c r="C894" s="54"/>
      <c r="D894" s="44"/>
      <c r="E894" s="54"/>
      <c r="F894" s="44"/>
      <c r="G894" s="44"/>
      <c r="H894" s="44"/>
      <c r="I894" s="44"/>
    </row>
    <row r="895" spans="1:9" ht="13.8" hidden="1" thickTop="1" x14ac:dyDescent="0.25">
      <c r="A895" s="88" t="s">
        <v>25</v>
      </c>
      <c r="B895" s="69"/>
      <c r="C895" s="69"/>
      <c r="D895" s="42"/>
      <c r="E895" s="69"/>
      <c r="F895" s="42"/>
      <c r="G895" s="72"/>
      <c r="H895" s="394" t="s">
        <v>26</v>
      </c>
      <c r="I895" s="395"/>
    </row>
    <row r="896" spans="1:9" hidden="1" x14ac:dyDescent="0.25">
      <c r="A896" s="89"/>
      <c r="B896" s="73"/>
      <c r="C896" s="73"/>
      <c r="D896" s="45"/>
      <c r="E896" s="73"/>
      <c r="F896" s="45"/>
      <c r="G896" s="74"/>
      <c r="H896" s="75"/>
      <c r="I896" s="76"/>
    </row>
    <row r="897" spans="1:9" ht="13.8" hidden="1" thickBot="1" x14ac:dyDescent="0.3">
      <c r="A897" s="90"/>
      <c r="B897" s="78"/>
      <c r="C897" s="78"/>
      <c r="D897" s="77"/>
      <c r="E897" s="78"/>
      <c r="F897" s="77"/>
      <c r="G897" s="79"/>
      <c r="H897" s="80"/>
      <c r="I897" s="81"/>
    </row>
    <row r="898" spans="1:9" ht="13.8" hidden="1" thickTop="1" x14ac:dyDescent="0.25">
      <c r="A898" s="69"/>
      <c r="B898" s="69"/>
      <c r="C898" s="69"/>
      <c r="D898" s="42"/>
      <c r="E898" s="69"/>
      <c r="F898" s="42"/>
      <c r="G898" s="42"/>
      <c r="H898" s="42"/>
      <c r="I898" s="42"/>
    </row>
    <row r="899" spans="1:9" hidden="1" x14ac:dyDescent="0.25">
      <c r="A899" s="396" t="s">
        <v>27</v>
      </c>
      <c r="B899" s="396"/>
      <c r="C899" s="396"/>
      <c r="D899" s="396"/>
      <c r="E899" s="396"/>
      <c r="F899" s="396"/>
      <c r="G899" s="396"/>
      <c r="H899" s="396"/>
      <c r="I899" s="396"/>
    </row>
    <row r="900" spans="1:9" hidden="1" x14ac:dyDescent="0.25">
      <c r="A900" s="396"/>
      <c r="B900" s="396"/>
      <c r="C900" s="396"/>
      <c r="D900" s="396"/>
      <c r="E900" s="396"/>
      <c r="F900" s="396"/>
      <c r="G900" s="396"/>
      <c r="H900" s="396"/>
      <c r="I900" s="396"/>
    </row>
    <row r="901" spans="1:9" hidden="1" x14ac:dyDescent="0.25">
      <c r="A901" s="366" t="s">
        <v>28</v>
      </c>
      <c r="B901" s="367" t="s">
        <v>29</v>
      </c>
      <c r="C901" s="368"/>
      <c r="D901" s="369"/>
      <c r="E901" s="54"/>
      <c r="F901" s="366" t="s">
        <v>42</v>
      </c>
      <c r="G901" s="386" t="s">
        <v>30</v>
      </c>
      <c r="H901" s="387"/>
      <c r="I901" s="388"/>
    </row>
    <row r="902" spans="1:9" hidden="1" x14ac:dyDescent="0.25">
      <c r="A902" s="366"/>
      <c r="B902" s="370"/>
      <c r="C902" s="371"/>
      <c r="D902" s="372"/>
      <c r="E902" s="54"/>
      <c r="F902" s="366"/>
      <c r="G902" s="389"/>
      <c r="H902" s="390"/>
      <c r="I902" s="391"/>
    </row>
    <row r="903" spans="1:9" hidden="1" x14ac:dyDescent="0.25">
      <c r="A903" s="366" t="s">
        <v>43</v>
      </c>
      <c r="B903" s="384" t="s">
        <v>31</v>
      </c>
      <c r="C903" s="384"/>
      <c r="D903" s="384"/>
      <c r="E903" s="54"/>
      <c r="F903" s="366" t="s">
        <v>42</v>
      </c>
      <c r="G903" s="385" t="s">
        <v>32</v>
      </c>
      <c r="H903" s="385"/>
      <c r="I903" s="385"/>
    </row>
    <row r="904" spans="1:9" hidden="1" x14ac:dyDescent="0.25">
      <c r="A904" s="366"/>
      <c r="B904" s="384"/>
      <c r="C904" s="384"/>
      <c r="D904" s="384"/>
      <c r="E904" s="54"/>
      <c r="F904" s="366"/>
      <c r="G904" s="385"/>
      <c r="H904" s="385"/>
      <c r="I904" s="385"/>
    </row>
    <row r="905" spans="1:9" hidden="1" x14ac:dyDescent="0.25">
      <c r="A905" s="366" t="s">
        <v>44</v>
      </c>
      <c r="B905" s="384" t="s">
        <v>33</v>
      </c>
      <c r="C905" s="384"/>
      <c r="D905" s="384"/>
      <c r="E905" s="54"/>
      <c r="F905" s="366" t="s">
        <v>42</v>
      </c>
      <c r="G905" s="385" t="s">
        <v>34</v>
      </c>
      <c r="H905" s="385"/>
      <c r="I905" s="385"/>
    </row>
    <row r="906" spans="1:9" hidden="1" x14ac:dyDescent="0.25">
      <c r="A906" s="366"/>
      <c r="B906" s="384"/>
      <c r="C906" s="384"/>
      <c r="D906" s="384"/>
      <c r="E906" s="54"/>
      <c r="F906" s="366"/>
      <c r="G906" s="385"/>
      <c r="H906" s="385"/>
      <c r="I906" s="385"/>
    </row>
    <row r="907" spans="1:9" hidden="1" x14ac:dyDescent="0.25">
      <c r="A907" s="366" t="s">
        <v>45</v>
      </c>
      <c r="B907" s="384" t="s">
        <v>35</v>
      </c>
      <c r="C907" s="384"/>
      <c r="D907" s="384"/>
      <c r="E907" s="54"/>
      <c r="F907" s="366" t="s">
        <v>36</v>
      </c>
      <c r="G907" s="385" t="s">
        <v>37</v>
      </c>
      <c r="H907" s="385"/>
      <c r="I907" s="385"/>
    </row>
    <row r="908" spans="1:9" hidden="1" x14ac:dyDescent="0.25">
      <c r="A908" s="366"/>
      <c r="B908" s="384"/>
      <c r="C908" s="384"/>
      <c r="D908" s="384"/>
      <c r="E908" s="54"/>
      <c r="F908" s="366"/>
      <c r="G908" s="385"/>
      <c r="H908" s="385"/>
      <c r="I908" s="385"/>
    </row>
    <row r="909" spans="1:9" hidden="1" x14ac:dyDescent="0.25">
      <c r="A909" s="366" t="s">
        <v>46</v>
      </c>
      <c r="B909" s="384" t="s">
        <v>38</v>
      </c>
      <c r="C909" s="384"/>
      <c r="D909" s="384"/>
      <c r="E909" s="54"/>
      <c r="F909" s="366" t="s">
        <v>36</v>
      </c>
      <c r="G909" s="385" t="s">
        <v>39</v>
      </c>
      <c r="H909" s="385"/>
      <c r="I909" s="385"/>
    </row>
    <row r="910" spans="1:9" hidden="1" x14ac:dyDescent="0.25">
      <c r="A910" s="366"/>
      <c r="B910" s="384"/>
      <c r="C910" s="384"/>
      <c r="D910" s="384"/>
      <c r="E910" s="54"/>
      <c r="F910" s="366"/>
      <c r="G910" s="385"/>
      <c r="H910" s="385"/>
      <c r="I910" s="385"/>
    </row>
    <row r="911" spans="1:9" hidden="1" x14ac:dyDescent="0.25">
      <c r="A911" s="366" t="s">
        <v>42</v>
      </c>
      <c r="B911" s="367" t="s">
        <v>40</v>
      </c>
      <c r="C911" s="368"/>
      <c r="D911" s="369"/>
      <c r="E911" s="54"/>
      <c r="F911" s="338" t="s">
        <v>41</v>
      </c>
      <c r="G911" s="339"/>
      <c r="H911" s="339"/>
      <c r="I911" s="340"/>
    </row>
    <row r="912" spans="1:9" hidden="1" x14ac:dyDescent="0.25">
      <c r="A912" s="366"/>
      <c r="B912" s="370"/>
      <c r="C912" s="371"/>
      <c r="D912" s="372"/>
      <c r="E912" s="54"/>
      <c r="F912" s="341"/>
      <c r="G912" s="342"/>
      <c r="H912" s="342"/>
      <c r="I912" s="343"/>
    </row>
    <row r="913" hidden="1" x14ac:dyDescent="0.25"/>
    <row r="914" hidden="1" x14ac:dyDescent="0.25"/>
  </sheetData>
  <mergeCells count="1361">
    <mergeCell ref="A11:B11"/>
    <mergeCell ref="A12:B13"/>
    <mergeCell ref="C12:C13"/>
    <mergeCell ref="D12:D13"/>
    <mergeCell ref="E12:E13"/>
    <mergeCell ref="F12:F13"/>
    <mergeCell ref="A1:I2"/>
    <mergeCell ref="A4:B5"/>
    <mergeCell ref="C4:E5"/>
    <mergeCell ref="A6:B7"/>
    <mergeCell ref="C6:E7"/>
    <mergeCell ref="A8:B9"/>
    <mergeCell ref="C8:E9"/>
    <mergeCell ref="D17:D18"/>
    <mergeCell ref="F17:G18"/>
    <mergeCell ref="H17:H18"/>
    <mergeCell ref="I17:I18"/>
    <mergeCell ref="B20:D20"/>
    <mergeCell ref="F20:H20"/>
    <mergeCell ref="B21:D23"/>
    <mergeCell ref="F21:H23"/>
    <mergeCell ref="B25:D27"/>
    <mergeCell ref="F25:H27"/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A29:A31"/>
    <mergeCell ref="E29:E31"/>
    <mergeCell ref="I29:I31"/>
    <mergeCell ref="A33:A35"/>
    <mergeCell ref="B33:C35"/>
    <mergeCell ref="G33:H35"/>
    <mergeCell ref="I33:I35"/>
    <mergeCell ref="B29:C31"/>
    <mergeCell ref="D29:D31"/>
    <mergeCell ref="F29:G31"/>
    <mergeCell ref="H29:H31"/>
    <mergeCell ref="A25:A27"/>
    <mergeCell ref="E25:E27"/>
    <mergeCell ref="I25:I27"/>
    <mergeCell ref="A28:D28"/>
    <mergeCell ref="F28:I28"/>
    <mergeCell ref="A21:A23"/>
    <mergeCell ref="E21:E23"/>
    <mergeCell ref="I21:I23"/>
    <mergeCell ref="A24:D24"/>
    <mergeCell ref="F24:I24"/>
    <mergeCell ref="A50:A51"/>
    <mergeCell ref="B50:D51"/>
    <mergeCell ref="F50:F51"/>
    <mergeCell ref="G50:I51"/>
    <mergeCell ref="A52:A53"/>
    <mergeCell ref="B52:D53"/>
    <mergeCell ref="F52:F53"/>
    <mergeCell ref="G52:I53"/>
    <mergeCell ref="A46:A47"/>
    <mergeCell ref="B46:D47"/>
    <mergeCell ref="F46:F47"/>
    <mergeCell ref="G46:I47"/>
    <mergeCell ref="A48:A49"/>
    <mergeCell ref="B48:D49"/>
    <mergeCell ref="F48:F49"/>
    <mergeCell ref="G48:I49"/>
    <mergeCell ref="B36:C38"/>
    <mergeCell ref="D36:D38"/>
    <mergeCell ref="F36:F38"/>
    <mergeCell ref="G36:H38"/>
    <mergeCell ref="H40:I40"/>
    <mergeCell ref="A44:I45"/>
    <mergeCell ref="A68:B68"/>
    <mergeCell ref="A69:B70"/>
    <mergeCell ref="C69:C70"/>
    <mergeCell ref="D69:D70"/>
    <mergeCell ref="E69:E70"/>
    <mergeCell ref="F69:F70"/>
    <mergeCell ref="A58:I59"/>
    <mergeCell ref="A61:B62"/>
    <mergeCell ref="C61:E62"/>
    <mergeCell ref="A63:B64"/>
    <mergeCell ref="C63:E64"/>
    <mergeCell ref="A65:B66"/>
    <mergeCell ref="C65:E66"/>
    <mergeCell ref="A54:A55"/>
    <mergeCell ref="B54:D55"/>
    <mergeCell ref="F54:F55"/>
    <mergeCell ref="G54:I55"/>
    <mergeCell ref="A56:A57"/>
    <mergeCell ref="B56:D57"/>
    <mergeCell ref="F56:I57"/>
    <mergeCell ref="A78:A80"/>
    <mergeCell ref="E78:E80"/>
    <mergeCell ref="I78:I80"/>
    <mergeCell ref="A81:D81"/>
    <mergeCell ref="F81:I81"/>
    <mergeCell ref="B86:C88"/>
    <mergeCell ref="D74:D75"/>
    <mergeCell ref="F74:G75"/>
    <mergeCell ref="H74:H75"/>
    <mergeCell ref="I74:I75"/>
    <mergeCell ref="B77:D77"/>
    <mergeCell ref="F77:H77"/>
    <mergeCell ref="B78:D80"/>
    <mergeCell ref="F78:H80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B93:C95"/>
    <mergeCell ref="D93:D95"/>
    <mergeCell ref="F93:F95"/>
    <mergeCell ref="G93:H95"/>
    <mergeCell ref="H97:I97"/>
    <mergeCell ref="A101:I102"/>
    <mergeCell ref="A86:A88"/>
    <mergeCell ref="E86:E88"/>
    <mergeCell ref="I86:I88"/>
    <mergeCell ref="A90:A92"/>
    <mergeCell ref="B90:C92"/>
    <mergeCell ref="G90:H92"/>
    <mergeCell ref="I90:I92"/>
    <mergeCell ref="A82:A84"/>
    <mergeCell ref="E82:E84"/>
    <mergeCell ref="I82:I84"/>
    <mergeCell ref="A85:D85"/>
    <mergeCell ref="F85:I85"/>
    <mergeCell ref="D86:D88"/>
    <mergeCell ref="F86:G88"/>
    <mergeCell ref="H86:H88"/>
    <mergeCell ref="B82:D84"/>
    <mergeCell ref="F82:H84"/>
    <mergeCell ref="B113:D114"/>
    <mergeCell ref="F113:I114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A135:A137"/>
    <mergeCell ref="E135:E137"/>
    <mergeCell ref="I135:I137"/>
    <mergeCell ref="A138:D138"/>
    <mergeCell ref="F138:I138"/>
    <mergeCell ref="D131:D132"/>
    <mergeCell ref="F131:G132"/>
    <mergeCell ref="H131:H132"/>
    <mergeCell ref="I131:I132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A126:B127"/>
    <mergeCell ref="C126:C127"/>
    <mergeCell ref="D126:D127"/>
    <mergeCell ref="E126:E127"/>
    <mergeCell ref="F126:F127"/>
    <mergeCell ref="B134:D134"/>
    <mergeCell ref="F134:H134"/>
    <mergeCell ref="B150:C152"/>
    <mergeCell ref="D150:D152"/>
    <mergeCell ref="F150:F152"/>
    <mergeCell ref="G150:H152"/>
    <mergeCell ref="H154:I154"/>
    <mergeCell ref="A158:I159"/>
    <mergeCell ref="A143:A145"/>
    <mergeCell ref="E143:E145"/>
    <mergeCell ref="I143:I145"/>
    <mergeCell ref="A147:A149"/>
    <mergeCell ref="B147:C149"/>
    <mergeCell ref="G147:H149"/>
    <mergeCell ref="I147:I149"/>
    <mergeCell ref="A139:A141"/>
    <mergeCell ref="E139:E141"/>
    <mergeCell ref="I139:I141"/>
    <mergeCell ref="A142:D142"/>
    <mergeCell ref="F142:I142"/>
    <mergeCell ref="B143:C145"/>
    <mergeCell ref="D143:D145"/>
    <mergeCell ref="F143:G145"/>
    <mergeCell ref="H143:H145"/>
    <mergeCell ref="A168:A169"/>
    <mergeCell ref="B168:D169"/>
    <mergeCell ref="F168:F169"/>
    <mergeCell ref="G168:I169"/>
    <mergeCell ref="A170:A171"/>
    <mergeCell ref="B170:D171"/>
    <mergeCell ref="F170:I171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A182:B182"/>
    <mergeCell ref="A183:B184"/>
    <mergeCell ref="C183:C184"/>
    <mergeCell ref="D183:D184"/>
    <mergeCell ref="E183:E184"/>
    <mergeCell ref="F183:F184"/>
    <mergeCell ref="A172:I173"/>
    <mergeCell ref="A175:B176"/>
    <mergeCell ref="C175:E176"/>
    <mergeCell ref="A177:B178"/>
    <mergeCell ref="C177:E178"/>
    <mergeCell ref="A179:B180"/>
    <mergeCell ref="C179:E180"/>
    <mergeCell ref="A196:A198"/>
    <mergeCell ref="E196:E198"/>
    <mergeCell ref="I196:I198"/>
    <mergeCell ref="A199:D199"/>
    <mergeCell ref="F199:I199"/>
    <mergeCell ref="A192:A194"/>
    <mergeCell ref="E192:E194"/>
    <mergeCell ref="I192:I194"/>
    <mergeCell ref="A195:D195"/>
    <mergeCell ref="F195:I195"/>
    <mergeCell ref="D188:D189"/>
    <mergeCell ref="F188:G189"/>
    <mergeCell ref="H188:H189"/>
    <mergeCell ref="I188:I189"/>
    <mergeCell ref="B191:C191"/>
    <mergeCell ref="F191:G191"/>
    <mergeCell ref="B192:C194"/>
    <mergeCell ref="D192:D194"/>
    <mergeCell ref="F192:G194"/>
    <mergeCell ref="H192:H194"/>
    <mergeCell ref="B196:C198"/>
    <mergeCell ref="D196:D198"/>
    <mergeCell ref="F196:G198"/>
    <mergeCell ref="H196:H198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B207:C209"/>
    <mergeCell ref="D207:D209"/>
    <mergeCell ref="F207:F209"/>
    <mergeCell ref="G207:H209"/>
    <mergeCell ref="H211:I211"/>
    <mergeCell ref="A215:I216"/>
    <mergeCell ref="A200:A202"/>
    <mergeCell ref="E200:E202"/>
    <mergeCell ref="I200:I202"/>
    <mergeCell ref="A204:A206"/>
    <mergeCell ref="B204:C206"/>
    <mergeCell ref="G204:H206"/>
    <mergeCell ref="I204:I206"/>
    <mergeCell ref="B200:C202"/>
    <mergeCell ref="D200:D202"/>
    <mergeCell ref="F200:G202"/>
    <mergeCell ref="H200:H202"/>
    <mergeCell ref="B248:C248"/>
    <mergeCell ref="F248:G248"/>
    <mergeCell ref="A229:I230"/>
    <mergeCell ref="A232:B233"/>
    <mergeCell ref="C232:E233"/>
    <mergeCell ref="A234:B235"/>
    <mergeCell ref="C234:E235"/>
    <mergeCell ref="A236:B237"/>
    <mergeCell ref="C236:E237"/>
    <mergeCell ref="A225:A226"/>
    <mergeCell ref="B225:D226"/>
    <mergeCell ref="F225:F226"/>
    <mergeCell ref="G225:I226"/>
    <mergeCell ref="A227:A228"/>
    <mergeCell ref="B227:D228"/>
    <mergeCell ref="F227:I228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D245:D246"/>
    <mergeCell ref="F245:G246"/>
    <mergeCell ref="H245:H246"/>
    <mergeCell ref="I245:I246"/>
    <mergeCell ref="G240:G241"/>
    <mergeCell ref="H240:H241"/>
    <mergeCell ref="I240:I241"/>
    <mergeCell ref="A243:D243"/>
    <mergeCell ref="E243:E246"/>
    <mergeCell ref="F243:I243"/>
    <mergeCell ref="A244:B244"/>
    <mergeCell ref="F244:G244"/>
    <mergeCell ref="A245:B246"/>
    <mergeCell ref="C245:C246"/>
    <mergeCell ref="A239:B239"/>
    <mergeCell ref="A240:B241"/>
    <mergeCell ref="C240:C241"/>
    <mergeCell ref="D240:D241"/>
    <mergeCell ref="E240:E241"/>
    <mergeCell ref="F240:F241"/>
    <mergeCell ref="A257:A259"/>
    <mergeCell ref="E257:E259"/>
    <mergeCell ref="I257:I259"/>
    <mergeCell ref="A261:A263"/>
    <mergeCell ref="B261:C263"/>
    <mergeCell ref="G261:H263"/>
    <mergeCell ref="I261:I263"/>
    <mergeCell ref="A253:A255"/>
    <mergeCell ref="E253:E255"/>
    <mergeCell ref="I253:I255"/>
    <mergeCell ref="A256:D256"/>
    <mergeCell ref="F256:I256"/>
    <mergeCell ref="A249:A251"/>
    <mergeCell ref="E249:E251"/>
    <mergeCell ref="I249:I251"/>
    <mergeCell ref="A252:D252"/>
    <mergeCell ref="F252:I252"/>
    <mergeCell ref="B249:C251"/>
    <mergeCell ref="D249:D251"/>
    <mergeCell ref="F249:G251"/>
    <mergeCell ref="H249:H251"/>
    <mergeCell ref="B253:C255"/>
    <mergeCell ref="D253:D255"/>
    <mergeCell ref="F253:G255"/>
    <mergeCell ref="H253:H255"/>
    <mergeCell ref="B257:C259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B264:C266"/>
    <mergeCell ref="D264:D266"/>
    <mergeCell ref="F264:F266"/>
    <mergeCell ref="G264:H266"/>
    <mergeCell ref="H268:I268"/>
    <mergeCell ref="A272:I273"/>
    <mergeCell ref="A306:A308"/>
    <mergeCell ref="E306:E308"/>
    <mergeCell ref="I306:I308"/>
    <mergeCell ref="A309:D309"/>
    <mergeCell ref="F309:I309"/>
    <mergeCell ref="D302:D303"/>
    <mergeCell ref="F302:G303"/>
    <mergeCell ref="H302:H303"/>
    <mergeCell ref="I302:I303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A297:B298"/>
    <mergeCell ref="C297:C298"/>
    <mergeCell ref="D297:D298"/>
    <mergeCell ref="E297:E298"/>
    <mergeCell ref="F297:F298"/>
    <mergeCell ref="B306:C308"/>
    <mergeCell ref="D306:D308"/>
    <mergeCell ref="F306:G308"/>
    <mergeCell ref="H306:H308"/>
    <mergeCell ref="B321:C323"/>
    <mergeCell ref="D321:D323"/>
    <mergeCell ref="F321:F323"/>
    <mergeCell ref="G321:H323"/>
    <mergeCell ref="H325:I325"/>
    <mergeCell ref="A329:I330"/>
    <mergeCell ref="A314:A316"/>
    <mergeCell ref="E314:E316"/>
    <mergeCell ref="I314:I316"/>
    <mergeCell ref="A318:A320"/>
    <mergeCell ref="B318:C320"/>
    <mergeCell ref="G318:H320"/>
    <mergeCell ref="I318:I320"/>
    <mergeCell ref="A310:A312"/>
    <mergeCell ref="E310:E312"/>
    <mergeCell ref="I310:I312"/>
    <mergeCell ref="A313:D313"/>
    <mergeCell ref="F313:I313"/>
    <mergeCell ref="B310:C312"/>
    <mergeCell ref="D310:D312"/>
    <mergeCell ref="F310:G312"/>
    <mergeCell ref="H310:H312"/>
    <mergeCell ref="B314:C316"/>
    <mergeCell ref="D314:D316"/>
    <mergeCell ref="F314:G316"/>
    <mergeCell ref="H314:H316"/>
    <mergeCell ref="A339:A340"/>
    <mergeCell ref="B339:D340"/>
    <mergeCell ref="F339:F340"/>
    <mergeCell ref="G339:I340"/>
    <mergeCell ref="A341:A342"/>
    <mergeCell ref="B341:D342"/>
    <mergeCell ref="F341:I342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A353:B353"/>
    <mergeCell ref="A354:B355"/>
    <mergeCell ref="C354:C355"/>
    <mergeCell ref="D354:D355"/>
    <mergeCell ref="E354:E355"/>
    <mergeCell ref="F354:F355"/>
    <mergeCell ref="A343:I344"/>
    <mergeCell ref="A346:B347"/>
    <mergeCell ref="C346:E347"/>
    <mergeCell ref="A348:B349"/>
    <mergeCell ref="C348:E349"/>
    <mergeCell ref="A350:B351"/>
    <mergeCell ref="C350:E351"/>
    <mergeCell ref="A367:A369"/>
    <mergeCell ref="E367:E369"/>
    <mergeCell ref="I367:I369"/>
    <mergeCell ref="A370:D370"/>
    <mergeCell ref="F370:I370"/>
    <mergeCell ref="A363:A365"/>
    <mergeCell ref="E363:E365"/>
    <mergeCell ref="I363:I365"/>
    <mergeCell ref="A366:D366"/>
    <mergeCell ref="F366:I366"/>
    <mergeCell ref="D359:D360"/>
    <mergeCell ref="F359:G360"/>
    <mergeCell ref="H359:H360"/>
    <mergeCell ref="I359:I360"/>
    <mergeCell ref="B362:C362"/>
    <mergeCell ref="F362:G362"/>
    <mergeCell ref="B363:C365"/>
    <mergeCell ref="D363:D365"/>
    <mergeCell ref="F363:G365"/>
    <mergeCell ref="H363:H365"/>
    <mergeCell ref="B367:C369"/>
    <mergeCell ref="D367:D369"/>
    <mergeCell ref="F367:G369"/>
    <mergeCell ref="H367:H369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B378:C380"/>
    <mergeCell ref="D378:D380"/>
    <mergeCell ref="F378:F380"/>
    <mergeCell ref="G378:H380"/>
    <mergeCell ref="H382:I382"/>
    <mergeCell ref="A386:I387"/>
    <mergeCell ref="A371:A373"/>
    <mergeCell ref="E371:E373"/>
    <mergeCell ref="I371:I373"/>
    <mergeCell ref="A375:A377"/>
    <mergeCell ref="B375:C377"/>
    <mergeCell ref="G375:H377"/>
    <mergeCell ref="I375:I377"/>
    <mergeCell ref="B371:C373"/>
    <mergeCell ref="D371:D373"/>
    <mergeCell ref="F371:G373"/>
    <mergeCell ref="H371:H373"/>
    <mergeCell ref="B419:C419"/>
    <mergeCell ref="F419:G419"/>
    <mergeCell ref="A400:I401"/>
    <mergeCell ref="A403:B404"/>
    <mergeCell ref="C403:E404"/>
    <mergeCell ref="A405:B406"/>
    <mergeCell ref="C405:E406"/>
    <mergeCell ref="A407:B408"/>
    <mergeCell ref="C407:E408"/>
    <mergeCell ref="A396:A397"/>
    <mergeCell ref="B396:D397"/>
    <mergeCell ref="F396:F397"/>
    <mergeCell ref="G396:I397"/>
    <mergeCell ref="A398:A399"/>
    <mergeCell ref="B398:D399"/>
    <mergeCell ref="F398:I399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D416:D417"/>
    <mergeCell ref="F416:G417"/>
    <mergeCell ref="H416:H417"/>
    <mergeCell ref="I416:I417"/>
    <mergeCell ref="G411:G412"/>
    <mergeCell ref="H411:H412"/>
    <mergeCell ref="I411:I412"/>
    <mergeCell ref="A414:D414"/>
    <mergeCell ref="E414:E417"/>
    <mergeCell ref="F414:I414"/>
    <mergeCell ref="A415:B415"/>
    <mergeCell ref="F415:G415"/>
    <mergeCell ref="A416:B417"/>
    <mergeCell ref="C416:C417"/>
    <mergeCell ref="A410:B410"/>
    <mergeCell ref="A411:B412"/>
    <mergeCell ref="C411:C412"/>
    <mergeCell ref="D411:D412"/>
    <mergeCell ref="E411:E412"/>
    <mergeCell ref="F411:F412"/>
    <mergeCell ref="A428:A430"/>
    <mergeCell ref="E428:E430"/>
    <mergeCell ref="I428:I430"/>
    <mergeCell ref="A432:A434"/>
    <mergeCell ref="B432:C434"/>
    <mergeCell ref="G432:H434"/>
    <mergeCell ref="I432:I434"/>
    <mergeCell ref="A424:A426"/>
    <mergeCell ref="E424:E426"/>
    <mergeCell ref="I424:I426"/>
    <mergeCell ref="A427:D427"/>
    <mergeCell ref="F427:I427"/>
    <mergeCell ref="A420:A422"/>
    <mergeCell ref="E420:E422"/>
    <mergeCell ref="I420:I422"/>
    <mergeCell ref="A423:D423"/>
    <mergeCell ref="F423:I423"/>
    <mergeCell ref="B420:C422"/>
    <mergeCell ref="D420:D422"/>
    <mergeCell ref="F420:G422"/>
    <mergeCell ref="H420:H422"/>
    <mergeCell ref="B424:C426"/>
    <mergeCell ref="D424:D426"/>
    <mergeCell ref="F424:G426"/>
    <mergeCell ref="H424:H426"/>
    <mergeCell ref="B428:C430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B435:C437"/>
    <mergeCell ref="D435:D437"/>
    <mergeCell ref="F435:F437"/>
    <mergeCell ref="G435:H437"/>
    <mergeCell ref="H439:I439"/>
    <mergeCell ref="A443:I444"/>
    <mergeCell ref="B492:C494"/>
    <mergeCell ref="D492:D494"/>
    <mergeCell ref="F492:F494"/>
    <mergeCell ref="G492:H494"/>
    <mergeCell ref="H496:I496"/>
    <mergeCell ref="A500:I501"/>
    <mergeCell ref="A485:A487"/>
    <mergeCell ref="E485:E487"/>
    <mergeCell ref="I485:I487"/>
    <mergeCell ref="A489:A491"/>
    <mergeCell ref="B489:C491"/>
    <mergeCell ref="G489:H491"/>
    <mergeCell ref="I489:I491"/>
    <mergeCell ref="A481:A483"/>
    <mergeCell ref="E481:E483"/>
    <mergeCell ref="I481:I483"/>
    <mergeCell ref="A484:D484"/>
    <mergeCell ref="F484:I484"/>
    <mergeCell ref="H481:H483"/>
    <mergeCell ref="B485:C487"/>
    <mergeCell ref="D485:D487"/>
    <mergeCell ref="F485:G487"/>
    <mergeCell ref="H485:H487"/>
    <mergeCell ref="B481:C483"/>
    <mergeCell ref="D481:D483"/>
    <mergeCell ref="F481:G483"/>
    <mergeCell ref="A510:A511"/>
    <mergeCell ref="B510:D511"/>
    <mergeCell ref="F510:F511"/>
    <mergeCell ref="G510:I511"/>
    <mergeCell ref="A512:A513"/>
    <mergeCell ref="B512:D513"/>
    <mergeCell ref="F512:I513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A524:B524"/>
    <mergeCell ref="A525:B526"/>
    <mergeCell ref="C525:C526"/>
    <mergeCell ref="D525:D526"/>
    <mergeCell ref="E525:E526"/>
    <mergeCell ref="F525:F526"/>
    <mergeCell ref="A514:I515"/>
    <mergeCell ref="A517:B518"/>
    <mergeCell ref="C517:E518"/>
    <mergeCell ref="A519:B520"/>
    <mergeCell ref="C519:E520"/>
    <mergeCell ref="A521:B522"/>
    <mergeCell ref="C521:E522"/>
    <mergeCell ref="A538:A540"/>
    <mergeCell ref="E538:E540"/>
    <mergeCell ref="I538:I540"/>
    <mergeCell ref="A541:D541"/>
    <mergeCell ref="F541:I541"/>
    <mergeCell ref="A534:A536"/>
    <mergeCell ref="E534:E536"/>
    <mergeCell ref="I534:I536"/>
    <mergeCell ref="A537:D537"/>
    <mergeCell ref="F537:I537"/>
    <mergeCell ref="D530:D531"/>
    <mergeCell ref="F530:G531"/>
    <mergeCell ref="H530:H531"/>
    <mergeCell ref="I530:I531"/>
    <mergeCell ref="B533:C533"/>
    <mergeCell ref="F533:G533"/>
    <mergeCell ref="B534:C536"/>
    <mergeCell ref="D534:D536"/>
    <mergeCell ref="F534:G536"/>
    <mergeCell ref="H534:H536"/>
    <mergeCell ref="B538:C540"/>
    <mergeCell ref="D538:D540"/>
    <mergeCell ref="F538:G540"/>
    <mergeCell ref="H538:H540"/>
    <mergeCell ref="B549:C551"/>
    <mergeCell ref="D549:D551"/>
    <mergeCell ref="F549:F551"/>
    <mergeCell ref="G549:H551"/>
    <mergeCell ref="H553:I553"/>
    <mergeCell ref="A557:I558"/>
    <mergeCell ref="A542:A544"/>
    <mergeCell ref="E542:E544"/>
    <mergeCell ref="I542:I544"/>
    <mergeCell ref="A546:A548"/>
    <mergeCell ref="B546:C548"/>
    <mergeCell ref="G546:H548"/>
    <mergeCell ref="I546:I548"/>
    <mergeCell ref="B542:C544"/>
    <mergeCell ref="D542:D544"/>
    <mergeCell ref="F542:G544"/>
    <mergeCell ref="H542:H544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D587:D588"/>
    <mergeCell ref="F587:G588"/>
    <mergeCell ref="H587:H588"/>
    <mergeCell ref="I587:I588"/>
    <mergeCell ref="G582:G583"/>
    <mergeCell ref="H582:H583"/>
    <mergeCell ref="I582:I583"/>
    <mergeCell ref="A585:D585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I591:I593"/>
    <mergeCell ref="A594:D594"/>
    <mergeCell ref="F594:I594"/>
    <mergeCell ref="B591:C593"/>
    <mergeCell ref="D591:D593"/>
    <mergeCell ref="F591:G593"/>
    <mergeCell ref="B590:C590"/>
    <mergeCell ref="F590:G590"/>
    <mergeCell ref="A571:I572"/>
    <mergeCell ref="A574:B575"/>
    <mergeCell ref="C574:E575"/>
    <mergeCell ref="A576:B577"/>
    <mergeCell ref="C576:E577"/>
    <mergeCell ref="A578:B579"/>
    <mergeCell ref="C578:E579"/>
    <mergeCell ref="A567:A568"/>
    <mergeCell ref="B567:D568"/>
    <mergeCell ref="F567:F568"/>
    <mergeCell ref="G567:I568"/>
    <mergeCell ref="A569:A570"/>
    <mergeCell ref="B569:D570"/>
    <mergeCell ref="F569:I570"/>
    <mergeCell ref="B606:C608"/>
    <mergeCell ref="D606:D608"/>
    <mergeCell ref="F606:F608"/>
    <mergeCell ref="G606:H608"/>
    <mergeCell ref="H610:I610"/>
    <mergeCell ref="A614:I615"/>
    <mergeCell ref="E585:E588"/>
    <mergeCell ref="F585:I585"/>
    <mergeCell ref="A586:B586"/>
    <mergeCell ref="F586:G586"/>
    <mergeCell ref="A587:B588"/>
    <mergeCell ref="C587:C588"/>
    <mergeCell ref="A581:B581"/>
    <mergeCell ref="A582:B583"/>
    <mergeCell ref="C582:C583"/>
    <mergeCell ref="D582:D583"/>
    <mergeCell ref="E582:E583"/>
    <mergeCell ref="F582:F583"/>
    <mergeCell ref="A599:A601"/>
    <mergeCell ref="E599:E601"/>
    <mergeCell ref="I599:I601"/>
    <mergeCell ref="A603:A605"/>
    <mergeCell ref="B603:C605"/>
    <mergeCell ref="G603:H605"/>
    <mergeCell ref="I603:I605"/>
    <mergeCell ref="A595:A597"/>
    <mergeCell ref="E595:E597"/>
    <mergeCell ref="I595:I597"/>
    <mergeCell ref="A598:D598"/>
    <mergeCell ref="F598:I598"/>
    <mergeCell ref="A591:A593"/>
    <mergeCell ref="E591:E593"/>
    <mergeCell ref="F642:I642"/>
    <mergeCell ref="A643:B643"/>
    <mergeCell ref="F643:G643"/>
    <mergeCell ref="A644:B645"/>
    <mergeCell ref="C644:C645"/>
    <mergeCell ref="A639:B640"/>
    <mergeCell ref="C639:C640"/>
    <mergeCell ref="D639:D640"/>
    <mergeCell ref="E639:E640"/>
    <mergeCell ref="F639:F640"/>
    <mergeCell ref="H591:H593"/>
    <mergeCell ref="B595:C597"/>
    <mergeCell ref="D595:D597"/>
    <mergeCell ref="F595:G597"/>
    <mergeCell ref="H595:H597"/>
    <mergeCell ref="B599:C601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B663:C665"/>
    <mergeCell ref="D663:D665"/>
    <mergeCell ref="F663:F665"/>
    <mergeCell ref="G663:H665"/>
    <mergeCell ref="H667:I667"/>
    <mergeCell ref="A671:I672"/>
    <mergeCell ref="A656:A658"/>
    <mergeCell ref="E656:E658"/>
    <mergeCell ref="I656:I658"/>
    <mergeCell ref="A660:A662"/>
    <mergeCell ref="B660:C662"/>
    <mergeCell ref="G660:H662"/>
    <mergeCell ref="I660:I662"/>
    <mergeCell ref="A652:A654"/>
    <mergeCell ref="E652:E654"/>
    <mergeCell ref="I652:I654"/>
    <mergeCell ref="A655:D655"/>
    <mergeCell ref="F655:I655"/>
    <mergeCell ref="B652:C654"/>
    <mergeCell ref="D652:D654"/>
    <mergeCell ref="F652:G654"/>
    <mergeCell ref="H652:H654"/>
    <mergeCell ref="A681:A682"/>
    <mergeCell ref="B681:D682"/>
    <mergeCell ref="F681:F682"/>
    <mergeCell ref="G681:I682"/>
    <mergeCell ref="A683:A684"/>
    <mergeCell ref="B683:D684"/>
    <mergeCell ref="F683:I684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A685:I686"/>
    <mergeCell ref="A688:B689"/>
    <mergeCell ref="C688:E689"/>
    <mergeCell ref="A690:B691"/>
    <mergeCell ref="C690:E691"/>
    <mergeCell ref="I696:I697"/>
    <mergeCell ref="A692:B693"/>
    <mergeCell ref="C692:E693"/>
    <mergeCell ref="A695:B695"/>
    <mergeCell ref="A696:B697"/>
    <mergeCell ref="A708:D708"/>
    <mergeCell ref="F708:I708"/>
    <mergeCell ref="A709:A711"/>
    <mergeCell ref="B709:D711"/>
    <mergeCell ref="E709:E711"/>
    <mergeCell ref="F709:H711"/>
    <mergeCell ref="I709:I711"/>
    <mergeCell ref="I701:I702"/>
    <mergeCell ref="A706:B707"/>
    <mergeCell ref="C706:C707"/>
    <mergeCell ref="A699:D699"/>
    <mergeCell ref="E699:E702"/>
    <mergeCell ref="F699:I699"/>
    <mergeCell ref="A700:B700"/>
    <mergeCell ref="F700:G700"/>
    <mergeCell ref="A701:B702"/>
    <mergeCell ref="C701:C702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H724:I724"/>
    <mergeCell ref="A728:I729"/>
    <mergeCell ref="A730:A731"/>
    <mergeCell ref="B730:D731"/>
    <mergeCell ref="F730:F731"/>
    <mergeCell ref="G730:I731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A712:D712"/>
    <mergeCell ref="F712:I712"/>
    <mergeCell ref="A713:A715"/>
    <mergeCell ref="B713:D715"/>
    <mergeCell ref="E713:E715"/>
    <mergeCell ref="F713:H715"/>
    <mergeCell ref="I713:I715"/>
    <mergeCell ref="A740:A741"/>
    <mergeCell ref="B740:D741"/>
    <mergeCell ref="F740:I741"/>
    <mergeCell ref="A742:I743"/>
    <mergeCell ref="A745:B746"/>
    <mergeCell ref="C745:E746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A766:A768"/>
    <mergeCell ref="B766:D768"/>
    <mergeCell ref="E766:E768"/>
    <mergeCell ref="F766:H768"/>
    <mergeCell ref="I766:I768"/>
    <mergeCell ref="A769:D769"/>
    <mergeCell ref="F769:I769"/>
    <mergeCell ref="A762:A764"/>
    <mergeCell ref="B762:D764"/>
    <mergeCell ref="E762:E764"/>
    <mergeCell ref="F762:H764"/>
    <mergeCell ref="I762:I764"/>
    <mergeCell ref="A765:D765"/>
    <mergeCell ref="F765:I765"/>
    <mergeCell ref="C758:C759"/>
    <mergeCell ref="D758:D759"/>
    <mergeCell ref="F758:G759"/>
    <mergeCell ref="H758:H759"/>
    <mergeCell ref="I758:I759"/>
    <mergeCell ref="B761:D761"/>
    <mergeCell ref="F761:H761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B777:C779"/>
    <mergeCell ref="D777:D779"/>
    <mergeCell ref="F777:F779"/>
    <mergeCell ref="G777:H779"/>
    <mergeCell ref="H781:I781"/>
    <mergeCell ref="A785:I786"/>
    <mergeCell ref="A770:A772"/>
    <mergeCell ref="B770:D772"/>
    <mergeCell ref="E770:E772"/>
    <mergeCell ref="F770:H772"/>
    <mergeCell ref="I770:I772"/>
    <mergeCell ref="A774:A776"/>
    <mergeCell ref="B774:C776"/>
    <mergeCell ref="G774:H776"/>
    <mergeCell ref="I774:I776"/>
    <mergeCell ref="A799:I800"/>
    <mergeCell ref="A802:B803"/>
    <mergeCell ref="C802:E803"/>
    <mergeCell ref="A804:B805"/>
    <mergeCell ref="C804:E805"/>
    <mergeCell ref="A806:B807"/>
    <mergeCell ref="C806:E807"/>
    <mergeCell ref="A795:A796"/>
    <mergeCell ref="B795:D796"/>
    <mergeCell ref="F795:F796"/>
    <mergeCell ref="G795:I796"/>
    <mergeCell ref="A797:A798"/>
    <mergeCell ref="B797:D798"/>
    <mergeCell ref="F797:I798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D815:D816"/>
    <mergeCell ref="F815:G816"/>
    <mergeCell ref="H815:H816"/>
    <mergeCell ref="I815:I816"/>
    <mergeCell ref="B818:D818"/>
    <mergeCell ref="F818:H818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A809:B809"/>
    <mergeCell ref="A810:B811"/>
    <mergeCell ref="C810:C811"/>
    <mergeCell ref="D810:D811"/>
    <mergeCell ref="E810:E811"/>
    <mergeCell ref="F810:F811"/>
    <mergeCell ref="A827:A829"/>
    <mergeCell ref="B827:D829"/>
    <mergeCell ref="E827:E829"/>
    <mergeCell ref="F827:H829"/>
    <mergeCell ref="I827:I829"/>
    <mergeCell ref="A831:A833"/>
    <mergeCell ref="B831:C833"/>
    <mergeCell ref="G831:H833"/>
    <mergeCell ref="I831:I833"/>
    <mergeCell ref="A823:A825"/>
    <mergeCell ref="B823:D825"/>
    <mergeCell ref="E823:E825"/>
    <mergeCell ref="F823:H825"/>
    <mergeCell ref="I823:I825"/>
    <mergeCell ref="A826:D826"/>
    <mergeCell ref="F826:I826"/>
    <mergeCell ref="A819:A821"/>
    <mergeCell ref="B819:D821"/>
    <mergeCell ref="E819:E821"/>
    <mergeCell ref="F819:H821"/>
    <mergeCell ref="I819:I821"/>
    <mergeCell ref="A822:D822"/>
    <mergeCell ref="F822:I822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B834:C836"/>
    <mergeCell ref="D834:D836"/>
    <mergeCell ref="F834:F836"/>
    <mergeCell ref="G834:H836"/>
    <mergeCell ref="H838:I838"/>
    <mergeCell ref="A842:I843"/>
    <mergeCell ref="A866:B866"/>
    <mergeCell ref="A867:B868"/>
    <mergeCell ref="C867:C868"/>
    <mergeCell ref="D867:D868"/>
    <mergeCell ref="E867:E868"/>
    <mergeCell ref="F867:F868"/>
    <mergeCell ref="A856:I857"/>
    <mergeCell ref="A859:B860"/>
    <mergeCell ref="C859:E860"/>
    <mergeCell ref="A861:B862"/>
    <mergeCell ref="C861:E862"/>
    <mergeCell ref="A863:B864"/>
    <mergeCell ref="C863:E864"/>
    <mergeCell ref="A852:A853"/>
    <mergeCell ref="B852:D853"/>
    <mergeCell ref="F852:F853"/>
    <mergeCell ref="G852:I853"/>
    <mergeCell ref="A854:A855"/>
    <mergeCell ref="B854:D855"/>
    <mergeCell ref="F854:I855"/>
    <mergeCell ref="A876:A878"/>
    <mergeCell ref="B876:D878"/>
    <mergeCell ref="E876:E878"/>
    <mergeCell ref="F876:H878"/>
    <mergeCell ref="I876:I878"/>
    <mergeCell ref="A879:D879"/>
    <mergeCell ref="F879:I879"/>
    <mergeCell ref="D872:D873"/>
    <mergeCell ref="F872:G873"/>
    <mergeCell ref="H872:H873"/>
    <mergeCell ref="I872:I873"/>
    <mergeCell ref="B875:D875"/>
    <mergeCell ref="F875:H875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B891:C893"/>
    <mergeCell ref="D891:D893"/>
    <mergeCell ref="F891:F893"/>
    <mergeCell ref="G891:H893"/>
    <mergeCell ref="H895:I895"/>
    <mergeCell ref="A899:I900"/>
    <mergeCell ref="A884:A886"/>
    <mergeCell ref="B884:D886"/>
    <mergeCell ref="E884:E886"/>
    <mergeCell ref="F884:H886"/>
    <mergeCell ref="I884:I886"/>
    <mergeCell ref="A888:A890"/>
    <mergeCell ref="B888:C890"/>
    <mergeCell ref="G888:H890"/>
    <mergeCell ref="I888:I890"/>
    <mergeCell ref="A880:A882"/>
    <mergeCell ref="B880:D882"/>
    <mergeCell ref="E880:E882"/>
    <mergeCell ref="F880:H882"/>
    <mergeCell ref="I880:I882"/>
    <mergeCell ref="A883:D883"/>
    <mergeCell ref="F883:I883"/>
    <mergeCell ref="A909:A910"/>
    <mergeCell ref="B909:D910"/>
    <mergeCell ref="F909:F910"/>
    <mergeCell ref="G909:I910"/>
    <mergeCell ref="A911:A912"/>
    <mergeCell ref="B911:D912"/>
    <mergeCell ref="F911:I912"/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1:A902"/>
    <mergeCell ref="B901:D902"/>
    <mergeCell ref="F901:F902"/>
    <mergeCell ref="G901:I902"/>
    <mergeCell ref="A903:A904"/>
    <mergeCell ref="B903:D904"/>
    <mergeCell ref="F903:F904"/>
    <mergeCell ref="G903:I904"/>
    <mergeCell ref="A125:B125"/>
    <mergeCell ref="A115:I116"/>
    <mergeCell ref="A118:B119"/>
    <mergeCell ref="C118:E119"/>
    <mergeCell ref="A120:B121"/>
    <mergeCell ref="C120:E121"/>
    <mergeCell ref="A122:B123"/>
    <mergeCell ref="C122:E123"/>
    <mergeCell ref="A111:A112"/>
    <mergeCell ref="B111:D112"/>
    <mergeCell ref="F111:F112"/>
    <mergeCell ref="G111:I112"/>
    <mergeCell ref="A113:A114"/>
    <mergeCell ref="D257:D259"/>
    <mergeCell ref="F257:G259"/>
    <mergeCell ref="H257:H259"/>
    <mergeCell ref="B305:C305"/>
    <mergeCell ref="F305:G305"/>
    <mergeCell ref="A296:B296"/>
    <mergeCell ref="A286:I287"/>
    <mergeCell ref="A289:B290"/>
    <mergeCell ref="C289:E290"/>
    <mergeCell ref="A291:B292"/>
    <mergeCell ref="C291:E292"/>
    <mergeCell ref="A293:B294"/>
    <mergeCell ref="C293:E294"/>
    <mergeCell ref="A282:A283"/>
    <mergeCell ref="B282:D283"/>
    <mergeCell ref="F282:F283"/>
    <mergeCell ref="G282:I283"/>
    <mergeCell ref="A284:A285"/>
    <mergeCell ref="B284:D285"/>
    <mergeCell ref="A467:B467"/>
    <mergeCell ref="A457:I458"/>
    <mergeCell ref="A460:B461"/>
    <mergeCell ref="C460:E461"/>
    <mergeCell ref="A462:B463"/>
    <mergeCell ref="C462:E463"/>
    <mergeCell ref="A464:B465"/>
    <mergeCell ref="C464:E465"/>
    <mergeCell ref="A453:A454"/>
    <mergeCell ref="B453:D454"/>
    <mergeCell ref="F453:F454"/>
    <mergeCell ref="G453:I454"/>
    <mergeCell ref="A455:A456"/>
    <mergeCell ref="B455:D456"/>
    <mergeCell ref="A477:A479"/>
    <mergeCell ref="E477:E479"/>
    <mergeCell ref="I477:I479"/>
    <mergeCell ref="D477:D479"/>
    <mergeCell ref="F477:G479"/>
    <mergeCell ref="H477:H479"/>
    <mergeCell ref="E471:E474"/>
    <mergeCell ref="F471:I471"/>
    <mergeCell ref="A472:B472"/>
    <mergeCell ref="F472:G472"/>
    <mergeCell ref="A473:B474"/>
    <mergeCell ref="C473:C474"/>
    <mergeCell ref="A468:B469"/>
    <mergeCell ref="C468:C469"/>
    <mergeCell ref="D468:D469"/>
    <mergeCell ref="E468:E469"/>
    <mergeCell ref="F468:F469"/>
    <mergeCell ref="A480:D480"/>
    <mergeCell ref="F480:I480"/>
    <mergeCell ref="D473:D474"/>
    <mergeCell ref="F473:G474"/>
    <mergeCell ref="H473:H474"/>
    <mergeCell ref="I473:I474"/>
    <mergeCell ref="G468:G469"/>
    <mergeCell ref="H468:H469"/>
    <mergeCell ref="I468:I469"/>
    <mergeCell ref="A471:D471"/>
    <mergeCell ref="B656:C658"/>
    <mergeCell ref="D656:D658"/>
    <mergeCell ref="F656:G658"/>
    <mergeCell ref="H656:H658"/>
    <mergeCell ref="A638:B638"/>
    <mergeCell ref="A628:I629"/>
    <mergeCell ref="A631:B632"/>
    <mergeCell ref="C631:E632"/>
    <mergeCell ref="A633:B634"/>
    <mergeCell ref="C633:E634"/>
    <mergeCell ref="A635:B636"/>
    <mergeCell ref="C635:E636"/>
    <mergeCell ref="A624:A625"/>
    <mergeCell ref="B624:D625"/>
    <mergeCell ref="F624:F625"/>
    <mergeCell ref="G624:I625"/>
    <mergeCell ref="A626:A627"/>
    <mergeCell ref="B626:D627"/>
    <mergeCell ref="A648:A650"/>
    <mergeCell ref="E648:E650"/>
    <mergeCell ref="I648:I650"/>
    <mergeCell ref="A651:D651"/>
    <mergeCell ref="F651:I651"/>
    <mergeCell ref="D644:D645"/>
    <mergeCell ref="F644:G645"/>
    <mergeCell ref="H644:H645"/>
    <mergeCell ref="I644:I645"/>
    <mergeCell ref="G639:G640"/>
    <mergeCell ref="H639:H640"/>
    <mergeCell ref="I639:I640"/>
    <mergeCell ref="A642:D642"/>
    <mergeCell ref="E642:E645"/>
    <mergeCell ref="B135:D137"/>
    <mergeCell ref="F135:H137"/>
    <mergeCell ref="B139:D141"/>
    <mergeCell ref="F139:H141"/>
    <mergeCell ref="F626:I627"/>
    <mergeCell ref="F455:I456"/>
    <mergeCell ref="D599:D601"/>
    <mergeCell ref="F599:G601"/>
    <mergeCell ref="H599:H601"/>
    <mergeCell ref="B647:C647"/>
    <mergeCell ref="F647:G647"/>
    <mergeCell ref="B648:C650"/>
    <mergeCell ref="D648:D650"/>
    <mergeCell ref="F648:G650"/>
    <mergeCell ref="H648:H650"/>
    <mergeCell ref="F284:I285"/>
    <mergeCell ref="D428:D430"/>
    <mergeCell ref="F428:G430"/>
    <mergeCell ref="H428:H430"/>
    <mergeCell ref="B476:C476"/>
    <mergeCell ref="F476:G476"/>
    <mergeCell ref="B477:C479"/>
  </mergeCells>
  <phoneticPr fontId="13" type="noConversion"/>
  <printOptions horizontalCentered="1" verticalCentered="1"/>
  <pageMargins left="0.78740157480314965" right="0.78740157480314965" top="0.39370078740157483" bottom="0.78740157480314965" header="0.51181102362204722" footer="0.51181102362204722"/>
  <pageSetup paperSize="9" orientation="portrait" horizontalDpi="300" verticalDpi="300" r:id="rId1"/>
  <headerFooter alignWithMargins="0"/>
  <rowBreaks count="11" manualBreakCount="11">
    <brk id="57" max="16383" man="1"/>
    <brk id="114" max="16383" man="1"/>
    <brk id="171" max="16383" man="1"/>
    <brk id="228" max="16383" man="1"/>
    <brk id="285" max="16383" man="1"/>
    <brk id="342" max="16383" man="1"/>
    <brk id="399" max="16383" man="1"/>
    <brk id="456" max="16383" man="1"/>
    <brk id="513" max="16383" man="1"/>
    <brk id="570" max="16383" man="1"/>
    <brk id="627" max="16383" man="1"/>
  </rowBreaks>
  <drawing r:id="rId2"/>
  <legacyDrawing r:id="rId3"/>
  <oleObjects>
    <mc:AlternateContent xmlns:mc="http://schemas.openxmlformats.org/markup-compatibility/2006">
      <mc:Choice Requires="x14">
        <oleObject progId="PBrush" shapeId="8234" r:id="rId4">
          <objectPr defaultSize="0" autoPict="0" r:id="rId5">
            <anchor moveWithCells="1" sizeWithCells="1">
              <from>
                <xdr:col>6</xdr:col>
                <xdr:colOff>472440</xdr:colOff>
                <xdr:row>686</xdr:row>
                <xdr:rowOff>0</xdr:rowOff>
              </from>
              <to>
                <xdr:col>8</xdr:col>
                <xdr:colOff>480060</xdr:colOff>
                <xdr:row>691</xdr:row>
                <xdr:rowOff>15240</xdr:rowOff>
              </to>
            </anchor>
          </objectPr>
        </oleObject>
      </mc:Choice>
      <mc:Fallback>
        <oleObject progId="PBrush" shapeId="8234" r:id="rId4"/>
      </mc:Fallback>
    </mc:AlternateContent>
    <mc:AlternateContent xmlns:mc="http://schemas.openxmlformats.org/markup-compatibility/2006">
      <mc:Choice Requires="x14">
        <oleObject progId="PBrush" shapeId="8237" r:id="rId6">
          <objectPr defaultSize="0" autoPict="0" r:id="rId5">
            <anchor moveWithCells="1" sizeWithCells="1">
              <from>
                <xdr:col>6</xdr:col>
                <xdr:colOff>472440</xdr:colOff>
                <xdr:row>743</xdr:row>
                <xdr:rowOff>0</xdr:rowOff>
              </from>
              <to>
                <xdr:col>8</xdr:col>
                <xdr:colOff>480060</xdr:colOff>
                <xdr:row>748</xdr:row>
                <xdr:rowOff>15240</xdr:rowOff>
              </to>
            </anchor>
          </objectPr>
        </oleObject>
      </mc:Choice>
      <mc:Fallback>
        <oleObject progId="PBrush" shapeId="8237" r:id="rId6"/>
      </mc:Fallback>
    </mc:AlternateContent>
    <mc:AlternateContent xmlns:mc="http://schemas.openxmlformats.org/markup-compatibility/2006">
      <mc:Choice Requires="x14">
        <oleObject progId="PBrush" shapeId="8240" r:id="rId7">
          <objectPr defaultSize="0" autoPict="0" r:id="rId5">
            <anchor moveWithCells="1" sizeWithCells="1">
              <from>
                <xdr:col>6</xdr:col>
                <xdr:colOff>472440</xdr:colOff>
                <xdr:row>800</xdr:row>
                <xdr:rowOff>0</xdr:rowOff>
              </from>
              <to>
                <xdr:col>8</xdr:col>
                <xdr:colOff>480060</xdr:colOff>
                <xdr:row>805</xdr:row>
                <xdr:rowOff>15240</xdr:rowOff>
              </to>
            </anchor>
          </objectPr>
        </oleObject>
      </mc:Choice>
      <mc:Fallback>
        <oleObject progId="PBrush" shapeId="8240" r:id="rId7"/>
      </mc:Fallback>
    </mc:AlternateContent>
    <mc:AlternateContent xmlns:mc="http://schemas.openxmlformats.org/markup-compatibility/2006">
      <mc:Choice Requires="x14">
        <oleObject progId="PBrush" shapeId="8243" r:id="rId8">
          <objectPr defaultSize="0" autoPict="0" r:id="rId5">
            <anchor moveWithCells="1" sizeWithCells="1">
              <from>
                <xdr:col>6</xdr:col>
                <xdr:colOff>472440</xdr:colOff>
                <xdr:row>857</xdr:row>
                <xdr:rowOff>0</xdr:rowOff>
              </from>
              <to>
                <xdr:col>8</xdr:col>
                <xdr:colOff>480060</xdr:colOff>
                <xdr:row>862</xdr:row>
                <xdr:rowOff>15240</xdr:rowOff>
              </to>
            </anchor>
          </objectPr>
        </oleObject>
      </mc:Choice>
      <mc:Fallback>
        <oleObject progId="PBrush" shapeId="8243" r:id="rId8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6"/>
  <sheetViews>
    <sheetView workbookViewId="0">
      <selection activeCell="K5" sqref="K5"/>
    </sheetView>
  </sheetViews>
  <sheetFormatPr defaultRowHeight="13.2" x14ac:dyDescent="0.25"/>
  <cols>
    <col min="2" max="2" width="11.44140625" bestFit="1" customWidth="1"/>
  </cols>
  <sheetData>
    <row r="1" spans="1:11" ht="45" x14ac:dyDescent="0.25">
      <c r="A1" s="36"/>
      <c r="B1" s="446" t="str">
        <f>[1]List1!$A$211</f>
        <v>Trenér</v>
      </c>
      <c r="C1" s="446"/>
      <c r="D1" s="446"/>
      <c r="E1" s="446"/>
      <c r="F1" s="446"/>
      <c r="G1" s="446"/>
      <c r="H1" s="446"/>
      <c r="I1" s="446"/>
      <c r="J1" s="446"/>
      <c r="K1" s="446"/>
    </row>
    <row r="2" spans="1:1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15.6" x14ac:dyDescent="0.25">
      <c r="A3" s="36"/>
      <c r="B3" s="447" t="str">
        <f>'Tabulka kvalifikace'!A2</f>
        <v>Brněnský dráček</v>
      </c>
      <c r="C3" s="447"/>
      <c r="D3" s="447"/>
      <c r="E3" s="447"/>
      <c r="F3" s="182" t="str">
        <f>'Tabulka kvalifikace'!B4</f>
        <v xml:space="preserve"> 31.10.2020 </v>
      </c>
      <c r="G3" s="183"/>
      <c r="H3" s="184"/>
      <c r="I3" s="185" t="str">
        <f>[1]List1!$A$157</f>
        <v>žíněnka</v>
      </c>
      <c r="J3" s="151">
        <f>'Čísla utkání'!C4</f>
        <v>2</v>
      </c>
      <c r="K3" s="186" t="str">
        <f>'Tabulka kvalifikace'!J4</f>
        <v>C28</v>
      </c>
    </row>
    <row r="4" spans="1:11" ht="15.6" x14ac:dyDescent="0.25">
      <c r="A4" s="36"/>
      <c r="B4" s="186"/>
      <c r="C4" s="186"/>
      <c r="D4" s="186"/>
      <c r="E4" s="186"/>
      <c r="F4" s="183"/>
      <c r="G4" s="183"/>
      <c r="H4" s="184"/>
      <c r="I4" s="151"/>
      <c r="J4" s="186"/>
      <c r="K4" s="151" t="str">
        <f>'Vážní listina'!BE6</f>
        <v>vs</v>
      </c>
    </row>
    <row r="5" spans="1:11" ht="16.2" thickBot="1" x14ac:dyDescent="0.3">
      <c r="A5" s="36"/>
      <c r="B5" s="186"/>
      <c r="C5" s="186"/>
      <c r="D5" s="186"/>
      <c r="E5" s="186"/>
      <c r="F5" s="183"/>
      <c r="G5" s="183"/>
      <c r="H5" s="184" t="str">
        <f>'[5]Čísla utkání'!$B$5</f>
        <v>kolo</v>
      </c>
      <c r="I5" s="151">
        <f>'Čísla utkání'!B6</f>
        <v>1</v>
      </c>
      <c r="J5" s="186" t="str">
        <f>'[5]Čísla utkání'!$D$4</f>
        <v>pořadí</v>
      </c>
      <c r="K5" s="151">
        <f>'Čísla utkání'!D6</f>
        <v>0</v>
      </c>
    </row>
    <row r="6" spans="1:11" ht="15.6" x14ac:dyDescent="0.25">
      <c r="A6" s="36"/>
      <c r="B6" s="187" t="str">
        <f>CONCATENATE(($J$3*10000+K5)," ",I5," ",$H$5," ",$K$3," ",$K$4,)</f>
        <v>20000 1 kolo C28 vs</v>
      </c>
      <c r="C6" s="188"/>
      <c r="D6" s="188"/>
      <c r="E6" s="188"/>
      <c r="F6" s="189"/>
      <c r="G6" s="189"/>
      <c r="H6" s="190" t="str">
        <f>$K$3</f>
        <v>C28</v>
      </c>
      <c r="I6" s="191"/>
      <c r="J6" s="188" t="str">
        <f>CONCATENATE(I5,". ",$H$5)</f>
        <v>1. kolo</v>
      </c>
      <c r="K6" s="192"/>
    </row>
    <row r="7" spans="1:11" x14ac:dyDescent="0.25">
      <c r="A7" s="36"/>
      <c r="B7" s="193"/>
      <c r="C7" s="36"/>
      <c r="D7" s="36"/>
      <c r="E7" s="36"/>
      <c r="F7" s="36"/>
      <c r="G7" s="36"/>
      <c r="H7" s="36"/>
      <c r="I7" s="36"/>
      <c r="J7" s="36"/>
      <c r="K7" s="194"/>
    </row>
    <row r="8" spans="1:11" ht="26.4" x14ac:dyDescent="0.25">
      <c r="A8" s="57" t="str">
        <f>[1]List1!$A$208</f>
        <v>pořadové číslo</v>
      </c>
      <c r="B8" s="195" t="str">
        <f>[1]List1!$A$53</f>
        <v>číslo utkání</v>
      </c>
      <c r="C8" s="207" t="str">
        <f>[1]List1!$A$48</f>
        <v>červený</v>
      </c>
      <c r="D8" s="207"/>
      <c r="E8" s="207"/>
      <c r="F8" s="207"/>
      <c r="G8" s="36"/>
      <c r="H8" s="207" t="str">
        <f>[1]List1!$A$49</f>
        <v>modrý</v>
      </c>
      <c r="I8" s="207"/>
      <c r="J8" s="207"/>
      <c r="K8" s="448"/>
    </row>
    <row r="9" spans="1:11" x14ac:dyDescent="0.25">
      <c r="A9" s="57"/>
      <c r="B9" s="193"/>
      <c r="C9" s="34"/>
      <c r="D9" s="34"/>
      <c r="E9" s="34"/>
      <c r="F9" s="34"/>
      <c r="G9" s="36"/>
      <c r="H9" s="34"/>
      <c r="I9" s="34"/>
      <c r="J9" s="34"/>
      <c r="K9" s="196"/>
    </row>
    <row r="10" spans="1:11" ht="16.5" customHeight="1" thickBot="1" x14ac:dyDescent="0.3">
      <c r="A10" s="34">
        <v>1</v>
      </c>
      <c r="B10" s="197">
        <f>'Hlasatel '!$D$12</f>
        <v>2015</v>
      </c>
      <c r="C10" s="449" t="str">
        <f>'Hlasatel '!$A$17</f>
        <v>Smejkal Simon</v>
      </c>
      <c r="D10" s="449"/>
      <c r="E10" s="449"/>
      <c r="F10" s="198" t="str">
        <f>'Hlasatel '!$C$17</f>
        <v>TAK Hellas Brno</v>
      </c>
      <c r="G10" s="198"/>
      <c r="H10" s="449" t="str">
        <f>'Hlasatel '!$F$17</f>
        <v>Šabata Robert</v>
      </c>
      <c r="I10" s="449"/>
      <c r="J10" s="449"/>
      <c r="K10" s="199" t="str">
        <f>'Hlasatel '!$H$17</f>
        <v>TAK Hellas Brno</v>
      </c>
    </row>
    <row r="13" spans="1:11" ht="16.2" thickBot="1" x14ac:dyDescent="0.3">
      <c r="A13" s="36"/>
      <c r="B13" s="186"/>
      <c r="C13" s="186"/>
      <c r="D13" s="186"/>
      <c r="E13" s="186"/>
      <c r="F13" s="183"/>
      <c r="G13" s="183"/>
      <c r="H13" s="184" t="str">
        <f>'[5]Čísla utkání'!$B$5</f>
        <v>kolo</v>
      </c>
      <c r="I13" s="151">
        <f>'Čísla utkání'!B7</f>
        <v>2</v>
      </c>
      <c r="J13" s="186" t="str">
        <f>'[5]Čísla utkání'!$D$4</f>
        <v>pořadí</v>
      </c>
      <c r="K13" s="151">
        <f>'Čísla utkání'!D7</f>
        <v>0</v>
      </c>
    </row>
    <row r="14" spans="1:11" ht="15.6" x14ac:dyDescent="0.25">
      <c r="A14" s="36"/>
      <c r="B14" s="187" t="str">
        <f>CONCATENATE(($J$3*10000+K13)," ",I13," ",$H$5," ",$K$3," ",$K$4,)</f>
        <v>20000 2 kolo C28 vs</v>
      </c>
      <c r="C14" s="188"/>
      <c r="D14" s="188"/>
      <c r="E14" s="188"/>
      <c r="F14" s="189"/>
      <c r="G14" s="189"/>
      <c r="H14" s="190" t="str">
        <f>$K$3</f>
        <v>C28</v>
      </c>
      <c r="I14" s="191"/>
      <c r="J14" s="188" t="str">
        <f>CONCATENATE(I13,". ",$H$5)</f>
        <v>2. kolo</v>
      </c>
      <c r="K14" s="192"/>
    </row>
    <row r="15" spans="1:11" x14ac:dyDescent="0.25">
      <c r="A15" s="36"/>
      <c r="B15" s="193"/>
      <c r="C15" s="36"/>
      <c r="D15" s="36"/>
      <c r="E15" s="36"/>
      <c r="F15" s="36"/>
      <c r="G15" s="36"/>
      <c r="H15" s="36"/>
      <c r="I15" s="36"/>
      <c r="J15" s="36"/>
      <c r="K15" s="194"/>
    </row>
    <row r="16" spans="1:11" ht="26.4" x14ac:dyDescent="0.25">
      <c r="A16" s="57" t="str">
        <f>[1]List1!$A$208</f>
        <v>pořadové číslo</v>
      </c>
      <c r="B16" s="195" t="str">
        <f>[1]List1!$A$53</f>
        <v>číslo utkání</v>
      </c>
      <c r="C16" s="207" t="str">
        <f>[1]List1!$A$48</f>
        <v>červený</v>
      </c>
      <c r="D16" s="207"/>
      <c r="E16" s="207"/>
      <c r="F16" s="207"/>
      <c r="G16" s="36"/>
      <c r="H16" s="207" t="str">
        <f>[1]List1!$A$49</f>
        <v>modrý</v>
      </c>
      <c r="I16" s="207"/>
      <c r="J16" s="207"/>
      <c r="K16" s="448"/>
    </row>
    <row r="17" spans="1:11" x14ac:dyDescent="0.25">
      <c r="A17" s="57"/>
      <c r="B17" s="193"/>
      <c r="C17" s="34"/>
      <c r="D17" s="34"/>
      <c r="E17" s="34"/>
      <c r="F17" s="34"/>
      <c r="G17" s="36"/>
      <c r="H17" s="34"/>
      <c r="I17" s="34"/>
      <c r="J17" s="34"/>
      <c r="K17" s="196"/>
    </row>
    <row r="18" spans="1:11" ht="16.5" customHeight="1" thickBot="1" x14ac:dyDescent="0.3">
      <c r="A18" s="34">
        <v>1</v>
      </c>
      <c r="B18" s="197">
        <f>'Hlasatel '!D69</f>
        <v>2047</v>
      </c>
      <c r="C18" s="449" t="str">
        <f>'Hlasatel '!$A$74</f>
        <v>Kolenovský Albert</v>
      </c>
      <c r="D18" s="449"/>
      <c r="E18" s="449"/>
      <c r="F18" s="198" t="str">
        <f>'Hlasatel '!$C$74</f>
        <v>TAK Hellas Brno</v>
      </c>
      <c r="G18" s="198"/>
      <c r="H18" s="449" t="str">
        <f>'Hlasatel '!$F$74</f>
        <v>Smejkal Simon</v>
      </c>
      <c r="I18" s="449"/>
      <c r="J18" s="449"/>
      <c r="K18" s="199" t="str">
        <f>'Hlasatel '!$H$74</f>
        <v>TAK Hellas Brno</v>
      </c>
    </row>
    <row r="21" spans="1:11" ht="16.2" thickBot="1" x14ac:dyDescent="0.3">
      <c r="A21" s="36"/>
      <c r="B21" s="186"/>
      <c r="C21" s="186"/>
      <c r="D21" s="186"/>
      <c r="E21" s="186"/>
      <c r="F21" s="183"/>
      <c r="G21" s="183"/>
      <c r="H21" s="184" t="str">
        <f>'[5]Čísla utkání'!$B$5</f>
        <v>kolo</v>
      </c>
      <c r="I21" s="151">
        <f>'Čísla utkání'!B8</f>
        <v>3</v>
      </c>
      <c r="J21" s="186" t="str">
        <f>'[5]Čísla utkání'!$D$4</f>
        <v>pořadí</v>
      </c>
      <c r="K21" s="151">
        <f>'Čísla utkání'!D8</f>
        <v>0</v>
      </c>
    </row>
    <row r="22" spans="1:11" ht="15.6" x14ac:dyDescent="0.25">
      <c r="A22" s="36"/>
      <c r="B22" s="187" t="str">
        <f>CONCATENATE(($J$3*10000+K21)," ",I21," ",$H$5," ",$K$3," ",$K$4,)</f>
        <v>20000 3 kolo C28 vs</v>
      </c>
      <c r="C22" s="188"/>
      <c r="D22" s="188"/>
      <c r="E22" s="188"/>
      <c r="F22" s="189"/>
      <c r="G22" s="189"/>
      <c r="H22" s="190" t="str">
        <f>$K$3</f>
        <v>C28</v>
      </c>
      <c r="I22" s="191"/>
      <c r="J22" s="188" t="str">
        <f>CONCATENATE(I21,". ",$H$5)</f>
        <v>3. kolo</v>
      </c>
      <c r="K22" s="192"/>
    </row>
    <row r="23" spans="1:11" x14ac:dyDescent="0.25">
      <c r="A23" s="36"/>
      <c r="B23" s="193"/>
      <c r="C23" s="36"/>
      <c r="D23" s="36"/>
      <c r="E23" s="36"/>
      <c r="F23" s="36"/>
      <c r="G23" s="36"/>
      <c r="H23" s="36"/>
      <c r="I23" s="36"/>
      <c r="J23" s="36"/>
      <c r="K23" s="194"/>
    </row>
    <row r="24" spans="1:11" ht="26.4" x14ac:dyDescent="0.25">
      <c r="A24" s="57" t="str">
        <f>[1]List1!$A$208</f>
        <v>pořadové číslo</v>
      </c>
      <c r="B24" s="195" t="str">
        <f>[1]List1!$A$53</f>
        <v>číslo utkání</v>
      </c>
      <c r="C24" s="207" t="str">
        <f>[1]List1!$A$48</f>
        <v>červený</v>
      </c>
      <c r="D24" s="207"/>
      <c r="E24" s="207"/>
      <c r="F24" s="207"/>
      <c r="G24" s="36"/>
      <c r="H24" s="207" t="str">
        <f>[1]List1!$A$49</f>
        <v>modrý</v>
      </c>
      <c r="I24" s="207"/>
      <c r="J24" s="207"/>
      <c r="K24" s="448"/>
    </row>
    <row r="25" spans="1:11" x14ac:dyDescent="0.25">
      <c r="A25" s="57"/>
      <c r="B25" s="193"/>
      <c r="C25" s="34"/>
      <c r="D25" s="34"/>
      <c r="E25" s="34"/>
      <c r="F25" s="34"/>
      <c r="G25" s="36"/>
      <c r="H25" s="34"/>
      <c r="I25" s="34"/>
      <c r="J25" s="34"/>
      <c r="K25" s="196"/>
    </row>
    <row r="26" spans="1:11" ht="16.5" customHeight="1" thickBot="1" x14ac:dyDescent="0.3">
      <c r="A26" s="34">
        <v>1</v>
      </c>
      <c r="B26" s="197">
        <f>'Hlasatel '!D126</f>
        <v>2073</v>
      </c>
      <c r="C26" s="449" t="str">
        <f>'Hlasatel '!$A$131</f>
        <v>Šabata Robert</v>
      </c>
      <c r="D26" s="449"/>
      <c r="E26" s="449"/>
      <c r="F26" s="198" t="str">
        <f>'Hlasatel '!$C$131</f>
        <v>TAK Hellas Brno</v>
      </c>
      <c r="G26" s="198"/>
      <c r="H26" s="449" t="str">
        <f>'Hlasatel '!$F$131</f>
        <v>Kolenovský Albert</v>
      </c>
      <c r="I26" s="449"/>
      <c r="J26" s="449"/>
      <c r="K26" s="199" t="str">
        <f>'Hlasatel '!$H$131</f>
        <v>TAK Hellas Brno</v>
      </c>
    </row>
  </sheetData>
  <mergeCells count="14">
    <mergeCell ref="C26:E26"/>
    <mergeCell ref="H26:J26"/>
    <mergeCell ref="C10:E10"/>
    <mergeCell ref="H10:J10"/>
    <mergeCell ref="C16:F16"/>
    <mergeCell ref="H16:K16"/>
    <mergeCell ref="C18:E18"/>
    <mergeCell ref="H18:J18"/>
    <mergeCell ref="B1:K1"/>
    <mergeCell ref="B3:E3"/>
    <mergeCell ref="C8:F8"/>
    <mergeCell ref="H8:K8"/>
    <mergeCell ref="C24:F24"/>
    <mergeCell ref="H24:K2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6"/>
    <col min="10" max="10" width="9.109375" style="34"/>
    <col min="11" max="12" width="9.109375" style="36"/>
    <col min="13" max="14" width="9.109375" style="34"/>
    <col min="15" max="15" width="9.109375" style="36"/>
    <col min="16" max="17" width="9.109375" style="34"/>
    <col min="18" max="18" width="9.109375" style="36"/>
    <col min="19" max="20" width="9.109375" style="34"/>
  </cols>
  <sheetData>
    <row r="1" spans="1:20" x14ac:dyDescent="0.25">
      <c r="A1" s="34" t="str">
        <f>[1]List1!$A$47</f>
        <v>žíněnka</v>
      </c>
      <c r="B1" s="34">
        <f>'Čísla utkání'!C4</f>
        <v>2</v>
      </c>
      <c r="D1" s="207" t="s">
        <v>93</v>
      </c>
      <c r="E1" s="207"/>
      <c r="G1" s="207" t="s">
        <v>94</v>
      </c>
      <c r="H1" s="207"/>
      <c r="J1" s="207" t="s">
        <v>95</v>
      </c>
      <c r="K1" s="207"/>
    </row>
    <row r="2" spans="1:20" x14ac:dyDescent="0.25">
      <c r="D2" s="34">
        <f>'Čísla utkání'!C6</f>
        <v>2015</v>
      </c>
      <c r="E2" s="34">
        <f>SUM(E5:E54)</f>
        <v>0</v>
      </c>
      <c r="G2" s="34">
        <f>'Čísla utkání'!C7</f>
        <v>2047</v>
      </c>
      <c r="H2" s="34">
        <f>SUM(H5:H54)</f>
        <v>0</v>
      </c>
      <c r="J2" s="34">
        <f>'Čísla utkání'!C8</f>
        <v>2073</v>
      </c>
      <c r="K2" s="34">
        <f>SUM(K5:K54)</f>
        <v>0</v>
      </c>
    </row>
    <row r="3" spans="1:20" x14ac:dyDescent="0.25">
      <c r="M3" s="207">
        <v>1</v>
      </c>
      <c r="N3" s="207"/>
      <c r="P3" s="207">
        <v>2</v>
      </c>
      <c r="Q3" s="207"/>
      <c r="S3" s="207">
        <v>3</v>
      </c>
      <c r="T3" s="207"/>
    </row>
    <row r="5" spans="1:20" x14ac:dyDescent="0.25">
      <c r="A5" s="34">
        <f>IF($B$1=1,M5,IF($B$1=2,P5,IF($B$1=3,S5,"")))</f>
        <v>0</v>
      </c>
      <c r="B5" s="34">
        <f>(VALUE(IF($B$1=1,N5,IF($B$1=2,Q5,IF($B$1=3,T5,"")))))</f>
        <v>0</v>
      </c>
      <c r="C5" s="34">
        <f>IF((ISNUMBER(B5)),B5,"")</f>
        <v>0</v>
      </c>
      <c r="D5" s="34">
        <f>IF(C5=0,0,(IF(C5=$D$2,1,0)))</f>
        <v>0</v>
      </c>
      <c r="E5" s="34">
        <f>IF(C5="",0,(IF(D5=0,0,(A5*D5))))</f>
        <v>0</v>
      </c>
      <c r="G5" s="34">
        <f>IF(C5=0,0,(IF(C5=$G$2,1,0)))</f>
        <v>0</v>
      </c>
      <c r="H5" s="34">
        <f>IF(C5="",0,(IF(G5=0,0,(A5*G5))))</f>
        <v>0</v>
      </c>
      <c r="J5" s="34">
        <f>IF($C5=0,0,(IF($C5=$J$2,1,0)))</f>
        <v>0</v>
      </c>
      <c r="K5" s="34">
        <f>IF($C5="",0,(IF(J5=0,0,($A5*J5))))</f>
        <v>0</v>
      </c>
      <c r="M5" s="34">
        <f>[6]Strategie!$B3</f>
        <v>0</v>
      </c>
      <c r="N5" s="34">
        <f>[6]Strategie!$H3</f>
        <v>0</v>
      </c>
      <c r="P5" s="34">
        <f>[6]Strategie!$B3</f>
        <v>0</v>
      </c>
      <c r="Q5" s="34">
        <f>[6]Strategie!$H3</f>
        <v>0</v>
      </c>
      <c r="S5" s="34">
        <f>[6]Strategie!$B3</f>
        <v>0</v>
      </c>
      <c r="T5" s="34">
        <f>[6]Strategie!$H3</f>
        <v>0</v>
      </c>
    </row>
    <row r="6" spans="1:20" x14ac:dyDescent="0.25">
      <c r="A6" s="34" t="str">
        <f t="shared" ref="A6:A54" si="0">IF($B$1=1,M6,IF($B$1=2,P6,IF($B$1=3,S6,"")))</f>
        <v>kategorie      a styl</v>
      </c>
      <c r="B6" s="34">
        <f t="shared" ref="B6:B54" si="1">VALUE(IF($B$1=1,N6,IF($B$1=2,Q6,IF($B$1=3,T6,""))))</f>
        <v>0</v>
      </c>
      <c r="C6" s="34">
        <f t="shared" ref="C6:C54" si="2">IF((ISNUMBER(B6)),B6,"")</f>
        <v>0</v>
      </c>
      <c r="D6" s="34">
        <f t="shared" ref="D6:D54" si="3">IF(C6=0,0,(IF(C6=$D$2,1,0)))</f>
        <v>0</v>
      </c>
      <c r="E6" s="34">
        <f t="shared" ref="E6:E54" si="4">IF(C6="",0,(IF(D6=0,0,(A6*D6))))</f>
        <v>0</v>
      </c>
      <c r="G6" s="34">
        <f t="shared" ref="G6:G54" si="5">IF(C6=0,0,(IF(C6=$G$2,1,0)))</f>
        <v>0</v>
      </c>
      <c r="H6" s="34">
        <f t="shared" ref="H6:H54" si="6">IF(C6="",0,(IF(G6=0,0,(A6*G6))))</f>
        <v>0</v>
      </c>
      <c r="J6" s="34">
        <f t="shared" ref="J6:J54" si="7">IF(C6=0,0,(IF(C6=$J$2,1,0)))</f>
        <v>0</v>
      </c>
      <c r="K6" s="34">
        <f t="shared" ref="K6:K54" si="8">IF(C6="",0,(IF(J6=0,0,(A6*J6))))</f>
        <v>0</v>
      </c>
      <c r="M6" s="34" t="str">
        <f>[6]Strategie!$B4</f>
        <v>kategorie      a styl</v>
      </c>
      <c r="N6" s="34">
        <f>[6]Strategie!$H4</f>
        <v>0</v>
      </c>
      <c r="P6" s="34" t="str">
        <f>[6]Strategie!$B4</f>
        <v>kategorie      a styl</v>
      </c>
      <c r="Q6" s="34">
        <f>[6]Strategie!$H4</f>
        <v>0</v>
      </c>
      <c r="S6" s="34" t="str">
        <f>[6]Strategie!$B4</f>
        <v>kategorie      a styl</v>
      </c>
      <c r="T6" s="34">
        <f>[6]Strategie!$H4</f>
        <v>0</v>
      </c>
    </row>
    <row r="7" spans="1:20" x14ac:dyDescent="0.25">
      <c r="A7" s="34" t="str">
        <f t="shared" si="0"/>
        <v>A příp</v>
      </c>
      <c r="B7" s="34" t="e">
        <f t="shared" si="1"/>
        <v>#VALUE!</v>
      </c>
      <c r="C7" s="34" t="str">
        <f t="shared" si="2"/>
        <v/>
      </c>
      <c r="D7" s="34">
        <f t="shared" si="3"/>
        <v>0</v>
      </c>
      <c r="E7" s="34">
        <f t="shared" si="4"/>
        <v>0</v>
      </c>
      <c r="G7" s="34">
        <f t="shared" si="5"/>
        <v>0</v>
      </c>
      <c r="H7" s="34">
        <f t="shared" si="6"/>
        <v>0</v>
      </c>
      <c r="J7" s="34">
        <f t="shared" si="7"/>
        <v>0</v>
      </c>
      <c r="K7" s="34">
        <f t="shared" si="8"/>
        <v>0</v>
      </c>
      <c r="M7" s="34" t="str">
        <f>[6]Strategie!$B5</f>
        <v>A příp</v>
      </c>
      <c r="N7" s="34" t="str">
        <f>[6]Strategie!$H5</f>
        <v/>
      </c>
      <c r="P7" s="34" t="str">
        <f>[6]Strategie!$B5</f>
        <v>A příp</v>
      </c>
      <c r="Q7" s="34" t="str">
        <f>[6]Strategie!$H5</f>
        <v/>
      </c>
      <c r="S7" s="34" t="str">
        <f>[6]Strategie!$B5</f>
        <v>A příp</v>
      </c>
      <c r="T7" s="34" t="str">
        <f>[6]Strategie!$H5</f>
        <v/>
      </c>
    </row>
    <row r="8" spans="1:20" x14ac:dyDescent="0.25">
      <c r="A8" s="34" t="str">
        <f t="shared" si="0"/>
        <v>A příp</v>
      </c>
      <c r="B8" s="34" t="e">
        <f t="shared" si="1"/>
        <v>#VALUE!</v>
      </c>
      <c r="C8" s="34" t="str">
        <f t="shared" si="2"/>
        <v/>
      </c>
      <c r="D8" s="34">
        <f t="shared" si="3"/>
        <v>0</v>
      </c>
      <c r="E8" s="34">
        <f t="shared" si="4"/>
        <v>0</v>
      </c>
      <c r="G8" s="34">
        <f t="shared" si="5"/>
        <v>0</v>
      </c>
      <c r="H8" s="34">
        <f t="shared" si="6"/>
        <v>0</v>
      </c>
      <c r="J8" s="34">
        <f t="shared" si="7"/>
        <v>0</v>
      </c>
      <c r="K8" s="34">
        <f t="shared" si="8"/>
        <v>0</v>
      </c>
      <c r="M8" s="34" t="str">
        <f>[6]Strategie!$B6</f>
        <v>A příp</v>
      </c>
      <c r="N8" s="34" t="str">
        <f>[6]Strategie!$H6</f>
        <v/>
      </c>
      <c r="P8" s="34" t="str">
        <f>[6]Strategie!$B6</f>
        <v>A příp</v>
      </c>
      <c r="Q8" s="34" t="str">
        <f>[6]Strategie!$H6</f>
        <v/>
      </c>
      <c r="S8" s="34" t="str">
        <f>[6]Strategie!$B6</f>
        <v>A příp</v>
      </c>
      <c r="T8" s="34" t="str">
        <f>[6]Strategie!$H6</f>
        <v/>
      </c>
    </row>
    <row r="9" spans="1:20" x14ac:dyDescent="0.25">
      <c r="A9" s="34" t="str">
        <f t="shared" si="0"/>
        <v>A příp</v>
      </c>
      <c r="B9" s="34" t="e">
        <f t="shared" si="1"/>
        <v>#VALUE!</v>
      </c>
      <c r="C9" s="34" t="str">
        <f t="shared" si="2"/>
        <v/>
      </c>
      <c r="D9" s="34">
        <f t="shared" si="3"/>
        <v>0</v>
      </c>
      <c r="E9" s="34">
        <f t="shared" si="4"/>
        <v>0</v>
      </c>
      <c r="G9" s="34">
        <f t="shared" si="5"/>
        <v>0</v>
      </c>
      <c r="H9" s="34">
        <f t="shared" si="6"/>
        <v>0</v>
      </c>
      <c r="J9" s="34">
        <f t="shared" si="7"/>
        <v>0</v>
      </c>
      <c r="K9" s="34">
        <f t="shared" si="8"/>
        <v>0</v>
      </c>
      <c r="M9" s="34" t="str">
        <f>[6]Strategie!$B7</f>
        <v>A příp</v>
      </c>
      <c r="N9" s="34" t="str">
        <f>[6]Strategie!$H7</f>
        <v/>
      </c>
      <c r="P9" s="34" t="str">
        <f>[6]Strategie!$B7</f>
        <v>A příp</v>
      </c>
      <c r="Q9" s="34" t="str">
        <f>[6]Strategie!$H7</f>
        <v/>
      </c>
      <c r="S9" s="34" t="str">
        <f>[6]Strategie!$B7</f>
        <v>A příp</v>
      </c>
      <c r="T9" s="34" t="str">
        <f>[6]Strategie!$H7</f>
        <v/>
      </c>
    </row>
    <row r="10" spans="1:20" x14ac:dyDescent="0.25">
      <c r="A10" s="34" t="str">
        <f t="shared" si="0"/>
        <v>A příp</v>
      </c>
      <c r="B10" s="34" t="e">
        <f t="shared" si="1"/>
        <v>#VALUE!</v>
      </c>
      <c r="C10" s="34" t="str">
        <f t="shared" si="2"/>
        <v/>
      </c>
      <c r="D10" s="34">
        <f t="shared" si="3"/>
        <v>0</v>
      </c>
      <c r="E10" s="34">
        <f t="shared" si="4"/>
        <v>0</v>
      </c>
      <c r="G10" s="34">
        <f t="shared" si="5"/>
        <v>0</v>
      </c>
      <c r="H10" s="34">
        <f t="shared" si="6"/>
        <v>0</v>
      </c>
      <c r="J10" s="34">
        <f t="shared" si="7"/>
        <v>0</v>
      </c>
      <c r="K10" s="34">
        <f t="shared" si="8"/>
        <v>0</v>
      </c>
      <c r="M10" s="34" t="str">
        <f>[6]Strategie!$B8</f>
        <v>A příp</v>
      </c>
      <c r="N10" s="34" t="str">
        <f>[6]Strategie!$H8</f>
        <v/>
      </c>
      <c r="P10" s="34" t="str">
        <f>[6]Strategie!$B8</f>
        <v>A příp</v>
      </c>
      <c r="Q10" s="34" t="str">
        <f>[6]Strategie!$H8</f>
        <v/>
      </c>
      <c r="S10" s="34" t="str">
        <f>[6]Strategie!$B8</f>
        <v>A příp</v>
      </c>
      <c r="T10" s="34" t="str">
        <f>[6]Strategie!$H8</f>
        <v/>
      </c>
    </row>
    <row r="11" spans="1:20" x14ac:dyDescent="0.25">
      <c r="A11" s="34" t="str">
        <f t="shared" si="0"/>
        <v>A příp</v>
      </c>
      <c r="B11" s="34" t="e">
        <f t="shared" si="1"/>
        <v>#VALUE!</v>
      </c>
      <c r="C11" s="34" t="str">
        <f t="shared" si="2"/>
        <v/>
      </c>
      <c r="D11" s="34">
        <f t="shared" si="3"/>
        <v>0</v>
      </c>
      <c r="E11" s="34">
        <f t="shared" si="4"/>
        <v>0</v>
      </c>
      <c r="G11" s="34">
        <f t="shared" si="5"/>
        <v>0</v>
      </c>
      <c r="H11" s="34">
        <f t="shared" si="6"/>
        <v>0</v>
      </c>
      <c r="J11" s="34">
        <f t="shared" si="7"/>
        <v>0</v>
      </c>
      <c r="K11" s="34">
        <f t="shared" si="8"/>
        <v>0</v>
      </c>
      <c r="M11" s="34" t="str">
        <f>[6]Strategie!$B9</f>
        <v>A příp</v>
      </c>
      <c r="N11" s="34" t="str">
        <f>[6]Strategie!$H9</f>
        <v/>
      </c>
      <c r="P11" s="34" t="str">
        <f>[6]Strategie!$B9</f>
        <v>A příp</v>
      </c>
      <c r="Q11" s="34" t="str">
        <f>[6]Strategie!$H9</f>
        <v/>
      </c>
      <c r="S11" s="34" t="str">
        <f>[6]Strategie!$B9</f>
        <v>A příp</v>
      </c>
      <c r="T11" s="34" t="str">
        <f>[6]Strategie!$H9</f>
        <v/>
      </c>
    </row>
    <row r="12" spans="1:20" x14ac:dyDescent="0.25">
      <c r="A12" s="34" t="str">
        <f t="shared" si="0"/>
        <v>A příp</v>
      </c>
      <c r="B12" s="34" t="e">
        <f t="shared" si="1"/>
        <v>#VALUE!</v>
      </c>
      <c r="C12" s="34" t="str">
        <f t="shared" si="2"/>
        <v/>
      </c>
      <c r="D12" s="34">
        <f t="shared" si="3"/>
        <v>0</v>
      </c>
      <c r="E12" s="34">
        <f t="shared" si="4"/>
        <v>0</v>
      </c>
      <c r="G12" s="34">
        <f t="shared" si="5"/>
        <v>0</v>
      </c>
      <c r="H12" s="34">
        <f t="shared" si="6"/>
        <v>0</v>
      </c>
      <c r="J12" s="34">
        <f t="shared" si="7"/>
        <v>0</v>
      </c>
      <c r="K12" s="34">
        <f t="shared" si="8"/>
        <v>0</v>
      </c>
      <c r="M12" s="34" t="str">
        <f>[6]Strategie!$B10</f>
        <v>A příp</v>
      </c>
      <c r="N12" s="34" t="str">
        <f>[6]Strategie!$H10</f>
        <v/>
      </c>
      <c r="P12" s="34" t="str">
        <f>[6]Strategie!$B10</f>
        <v>A příp</v>
      </c>
      <c r="Q12" s="34" t="str">
        <f>[6]Strategie!$H10</f>
        <v/>
      </c>
      <c r="S12" s="34" t="str">
        <f>[6]Strategie!$B10</f>
        <v>A příp</v>
      </c>
      <c r="T12" s="34" t="str">
        <f>[6]Strategie!$H10</f>
        <v/>
      </c>
    </row>
    <row r="13" spans="1:20" x14ac:dyDescent="0.25">
      <c r="A13" s="34" t="str">
        <f t="shared" si="0"/>
        <v>A příp</v>
      </c>
      <c r="B13" s="34" t="e">
        <f t="shared" si="1"/>
        <v>#VALUE!</v>
      </c>
      <c r="C13" s="34" t="str">
        <f t="shared" si="2"/>
        <v/>
      </c>
      <c r="D13" s="34">
        <f t="shared" si="3"/>
        <v>0</v>
      </c>
      <c r="E13" s="34">
        <f t="shared" si="4"/>
        <v>0</v>
      </c>
      <c r="G13" s="34">
        <f t="shared" si="5"/>
        <v>0</v>
      </c>
      <c r="H13" s="34">
        <f t="shared" si="6"/>
        <v>0</v>
      </c>
      <c r="J13" s="34">
        <f t="shared" si="7"/>
        <v>0</v>
      </c>
      <c r="K13" s="34">
        <f t="shared" si="8"/>
        <v>0</v>
      </c>
      <c r="M13" s="34" t="str">
        <f>[6]Strategie!$B11</f>
        <v>A příp</v>
      </c>
      <c r="N13" s="34" t="str">
        <f>[6]Strategie!$H11</f>
        <v/>
      </c>
      <c r="P13" s="34" t="str">
        <f>[6]Strategie!$B11</f>
        <v>A příp</v>
      </c>
      <c r="Q13" s="34" t="str">
        <f>[6]Strategie!$H11</f>
        <v/>
      </c>
      <c r="S13" s="34" t="str">
        <f>[6]Strategie!$B11</f>
        <v>A příp</v>
      </c>
      <c r="T13" s="34" t="str">
        <f>[6]Strategie!$H11</f>
        <v/>
      </c>
    </row>
    <row r="14" spans="1:20" x14ac:dyDescent="0.25">
      <c r="A14" s="34" t="str">
        <f t="shared" si="0"/>
        <v>A příp</v>
      </c>
      <c r="B14" s="34" t="e">
        <f t="shared" si="1"/>
        <v>#VALUE!</v>
      </c>
      <c r="C14" s="34" t="str">
        <f t="shared" si="2"/>
        <v/>
      </c>
      <c r="D14" s="34">
        <f t="shared" si="3"/>
        <v>0</v>
      </c>
      <c r="E14" s="34">
        <f t="shared" si="4"/>
        <v>0</v>
      </c>
      <c r="G14" s="34">
        <f t="shared" si="5"/>
        <v>0</v>
      </c>
      <c r="H14" s="34">
        <f t="shared" si="6"/>
        <v>0</v>
      </c>
      <c r="J14" s="34">
        <f t="shared" si="7"/>
        <v>0</v>
      </c>
      <c r="K14" s="34">
        <f t="shared" si="8"/>
        <v>0</v>
      </c>
      <c r="M14" s="34" t="str">
        <f>[6]Strategie!$B12</f>
        <v>A příp</v>
      </c>
      <c r="N14" s="34" t="str">
        <f>[6]Strategie!$H12</f>
        <v/>
      </c>
      <c r="P14" s="34" t="str">
        <f>[6]Strategie!$B12</f>
        <v>A příp</v>
      </c>
      <c r="Q14" s="34" t="str">
        <f>[6]Strategie!$H12</f>
        <v/>
      </c>
      <c r="S14" s="34" t="str">
        <f>[6]Strategie!$B12</f>
        <v>A příp</v>
      </c>
      <c r="T14" s="34" t="str">
        <f>[6]Strategie!$H12</f>
        <v/>
      </c>
    </row>
    <row r="15" spans="1:20" x14ac:dyDescent="0.25">
      <c r="A15" s="34" t="str">
        <f t="shared" si="0"/>
        <v>A příp</v>
      </c>
      <c r="B15" s="34" t="e">
        <f t="shared" si="1"/>
        <v>#VALUE!</v>
      </c>
      <c r="C15" s="34" t="str">
        <f t="shared" si="2"/>
        <v/>
      </c>
      <c r="D15" s="34">
        <f t="shared" si="3"/>
        <v>0</v>
      </c>
      <c r="E15" s="34">
        <f t="shared" si="4"/>
        <v>0</v>
      </c>
      <c r="G15" s="34">
        <f t="shared" si="5"/>
        <v>0</v>
      </c>
      <c r="H15" s="34">
        <f t="shared" si="6"/>
        <v>0</v>
      </c>
      <c r="J15" s="34">
        <f t="shared" si="7"/>
        <v>0</v>
      </c>
      <c r="K15" s="34">
        <f t="shared" si="8"/>
        <v>0</v>
      </c>
      <c r="M15" s="34" t="str">
        <f>[6]Strategie!$B13</f>
        <v>A příp</v>
      </c>
      <c r="N15" s="34" t="str">
        <f>[6]Strategie!$H13</f>
        <v/>
      </c>
      <c r="P15" s="34" t="str">
        <f>[6]Strategie!$B13</f>
        <v>A příp</v>
      </c>
      <c r="Q15" s="34" t="str">
        <f>[6]Strategie!$H13</f>
        <v/>
      </c>
      <c r="S15" s="34" t="str">
        <f>[6]Strategie!$B13</f>
        <v>A příp</v>
      </c>
      <c r="T15" s="34" t="str">
        <f>[6]Strategie!$H13</f>
        <v/>
      </c>
    </row>
    <row r="16" spans="1:20" x14ac:dyDescent="0.25">
      <c r="A16" s="34" t="str">
        <f t="shared" si="0"/>
        <v>A příp</v>
      </c>
      <c r="B16" s="34" t="e">
        <f t="shared" si="1"/>
        <v>#VALUE!</v>
      </c>
      <c r="C16" s="34" t="str">
        <f t="shared" si="2"/>
        <v/>
      </c>
      <c r="D16" s="34">
        <f t="shared" si="3"/>
        <v>0</v>
      </c>
      <c r="E16" s="34">
        <f t="shared" si="4"/>
        <v>0</v>
      </c>
      <c r="G16" s="34">
        <f t="shared" si="5"/>
        <v>0</v>
      </c>
      <c r="H16" s="34">
        <f t="shared" si="6"/>
        <v>0</v>
      </c>
      <c r="J16" s="34">
        <f t="shared" si="7"/>
        <v>0</v>
      </c>
      <c r="K16" s="34">
        <f t="shared" si="8"/>
        <v>0</v>
      </c>
      <c r="M16" s="34" t="str">
        <f>[6]Strategie!$B14</f>
        <v>A příp</v>
      </c>
      <c r="N16" s="34" t="str">
        <f>[6]Strategie!$H14</f>
        <v/>
      </c>
      <c r="P16" s="34" t="str">
        <f>[6]Strategie!$B14</f>
        <v>A příp</v>
      </c>
      <c r="Q16" s="34" t="str">
        <f>[6]Strategie!$H14</f>
        <v/>
      </c>
      <c r="S16" s="34" t="str">
        <f>[6]Strategie!$B14</f>
        <v>A příp</v>
      </c>
      <c r="T16" s="34" t="str">
        <f>[6]Strategie!$H14</f>
        <v/>
      </c>
    </row>
    <row r="17" spans="1:20" x14ac:dyDescent="0.25">
      <c r="A17" s="34" t="str">
        <f t="shared" si="0"/>
        <v>ml.ž</v>
      </c>
      <c r="B17" s="34" t="e">
        <f t="shared" si="1"/>
        <v>#VALUE!</v>
      </c>
      <c r="C17" s="34" t="str">
        <f t="shared" si="2"/>
        <v/>
      </c>
      <c r="D17" s="34">
        <f t="shared" si="3"/>
        <v>0</v>
      </c>
      <c r="E17" s="34">
        <f t="shared" si="4"/>
        <v>0</v>
      </c>
      <c r="G17" s="34">
        <f t="shared" si="5"/>
        <v>0</v>
      </c>
      <c r="H17" s="34">
        <f t="shared" si="6"/>
        <v>0</v>
      </c>
      <c r="J17" s="34">
        <f t="shared" si="7"/>
        <v>0</v>
      </c>
      <c r="K17" s="34">
        <f t="shared" si="8"/>
        <v>0</v>
      </c>
      <c r="M17" s="34" t="str">
        <f>[6]Strategie!$B15</f>
        <v>ml.ž</v>
      </c>
      <c r="N17" s="34" t="str">
        <f>[6]Strategie!$H15</f>
        <v/>
      </c>
      <c r="P17" s="34" t="str">
        <f>[6]Strategie!$B15</f>
        <v>ml.ž</v>
      </c>
      <c r="Q17" s="34" t="str">
        <f>[6]Strategie!$H15</f>
        <v/>
      </c>
      <c r="S17" s="34" t="str">
        <f>[6]Strategie!$B15</f>
        <v>ml.ž</v>
      </c>
      <c r="T17" s="34" t="str">
        <f>[6]Strategie!$H15</f>
        <v/>
      </c>
    </row>
    <row r="18" spans="1:20" x14ac:dyDescent="0.25">
      <c r="A18" s="34" t="str">
        <f t="shared" si="0"/>
        <v>ml.ž</v>
      </c>
      <c r="B18" s="34" t="e">
        <f t="shared" si="1"/>
        <v>#VALUE!</v>
      </c>
      <c r="C18" s="34" t="str">
        <f t="shared" si="2"/>
        <v/>
      </c>
      <c r="D18" s="34">
        <f t="shared" si="3"/>
        <v>0</v>
      </c>
      <c r="E18" s="34">
        <f t="shared" si="4"/>
        <v>0</v>
      </c>
      <c r="G18" s="34">
        <f t="shared" si="5"/>
        <v>0</v>
      </c>
      <c r="H18" s="34">
        <f t="shared" si="6"/>
        <v>0</v>
      </c>
      <c r="J18" s="34">
        <f t="shared" si="7"/>
        <v>0</v>
      </c>
      <c r="K18" s="34">
        <f t="shared" si="8"/>
        <v>0</v>
      </c>
      <c r="M18" s="34" t="str">
        <f>[6]Strategie!$B16</f>
        <v>ml.ž</v>
      </c>
      <c r="N18" s="34" t="str">
        <f>[6]Strategie!$H16</f>
        <v/>
      </c>
      <c r="P18" s="34" t="str">
        <f>[6]Strategie!$B16</f>
        <v>ml.ž</v>
      </c>
      <c r="Q18" s="34" t="str">
        <f>[6]Strategie!$H16</f>
        <v/>
      </c>
      <c r="S18" s="34" t="str">
        <f>[6]Strategie!$B16</f>
        <v>ml.ž</v>
      </c>
      <c r="T18" s="34" t="str">
        <f>[6]Strategie!$H16</f>
        <v/>
      </c>
    </row>
    <row r="19" spans="1:20" x14ac:dyDescent="0.25">
      <c r="A19" s="34" t="str">
        <f t="shared" si="0"/>
        <v>ml.ž</v>
      </c>
      <c r="B19" s="34" t="e">
        <f>VALUE(IF($B$1=1,N19,IF($B$1=2,Q19,IF($B$1=3,T19,""))))</f>
        <v>#VALUE!</v>
      </c>
      <c r="C19" s="34" t="str">
        <f t="shared" si="2"/>
        <v/>
      </c>
      <c r="D19" s="34">
        <f t="shared" si="3"/>
        <v>0</v>
      </c>
      <c r="E19" s="34">
        <f t="shared" si="4"/>
        <v>0</v>
      </c>
      <c r="G19" s="34">
        <f t="shared" si="5"/>
        <v>0</v>
      </c>
      <c r="H19" s="34">
        <f t="shared" si="6"/>
        <v>0</v>
      </c>
      <c r="J19" s="34">
        <f t="shared" si="7"/>
        <v>0</v>
      </c>
      <c r="K19" s="34">
        <f t="shared" si="8"/>
        <v>0</v>
      </c>
      <c r="M19" s="34" t="str">
        <f>[6]Strategie!$B17</f>
        <v>ml.ž</v>
      </c>
      <c r="N19" s="34" t="str">
        <f>[6]Strategie!$H17</f>
        <v/>
      </c>
      <c r="P19" s="34" t="str">
        <f>[6]Strategie!$B17</f>
        <v>ml.ž</v>
      </c>
      <c r="Q19" s="34" t="str">
        <f>[6]Strategie!$H17</f>
        <v/>
      </c>
      <c r="S19" s="34" t="str">
        <f>[6]Strategie!$B17</f>
        <v>ml.ž</v>
      </c>
      <c r="T19" s="34" t="str">
        <f>[6]Strategie!$H17</f>
        <v/>
      </c>
    </row>
    <row r="20" spans="1:20" x14ac:dyDescent="0.25">
      <c r="A20" s="34" t="str">
        <f t="shared" si="0"/>
        <v>ml.ž</v>
      </c>
      <c r="B20" s="34" t="e">
        <f t="shared" si="1"/>
        <v>#VALUE!</v>
      </c>
      <c r="C20" s="34" t="str">
        <f t="shared" si="2"/>
        <v/>
      </c>
      <c r="D20" s="34">
        <f t="shared" si="3"/>
        <v>0</v>
      </c>
      <c r="E20" s="34">
        <f t="shared" si="4"/>
        <v>0</v>
      </c>
      <c r="G20" s="34">
        <f t="shared" si="5"/>
        <v>0</v>
      </c>
      <c r="H20" s="34">
        <f t="shared" si="6"/>
        <v>0</v>
      </c>
      <c r="J20" s="34">
        <f t="shared" si="7"/>
        <v>0</v>
      </c>
      <c r="K20" s="34">
        <f t="shared" si="8"/>
        <v>0</v>
      </c>
      <c r="M20" s="34" t="str">
        <f>[6]Strategie!$B18</f>
        <v>ml.ž</v>
      </c>
      <c r="N20" s="34" t="str">
        <f>[6]Strategie!$H18</f>
        <v/>
      </c>
      <c r="P20" s="34" t="str">
        <f>[6]Strategie!$B18</f>
        <v>ml.ž</v>
      </c>
      <c r="Q20" s="34" t="str">
        <f>[6]Strategie!$H18</f>
        <v/>
      </c>
      <c r="S20" s="34" t="str">
        <f>[6]Strategie!$B18</f>
        <v>ml.ž</v>
      </c>
      <c r="T20" s="34" t="str">
        <f>[6]Strategie!$H18</f>
        <v/>
      </c>
    </row>
    <row r="21" spans="1:20" x14ac:dyDescent="0.25">
      <c r="A21" s="34" t="str">
        <f t="shared" si="0"/>
        <v>ml.ž</v>
      </c>
      <c r="B21" s="34" t="e">
        <f t="shared" si="1"/>
        <v>#VALUE!</v>
      </c>
      <c r="C21" s="34" t="str">
        <f t="shared" si="2"/>
        <v/>
      </c>
      <c r="D21" s="34">
        <f t="shared" si="3"/>
        <v>0</v>
      </c>
      <c r="E21" s="34">
        <f t="shared" si="4"/>
        <v>0</v>
      </c>
      <c r="G21" s="34">
        <f t="shared" si="5"/>
        <v>0</v>
      </c>
      <c r="H21" s="34">
        <f t="shared" si="6"/>
        <v>0</v>
      </c>
      <c r="J21" s="34">
        <f t="shared" si="7"/>
        <v>0</v>
      </c>
      <c r="K21" s="34">
        <f t="shared" si="8"/>
        <v>0</v>
      </c>
      <c r="M21" s="34" t="str">
        <f>[6]Strategie!$B19</f>
        <v>ml.ž</v>
      </c>
      <c r="N21" s="34" t="str">
        <f>[6]Strategie!$H19</f>
        <v/>
      </c>
      <c r="P21" s="34" t="str">
        <f>[6]Strategie!$B19</f>
        <v>ml.ž</v>
      </c>
      <c r="Q21" s="34" t="str">
        <f>[6]Strategie!$H19</f>
        <v/>
      </c>
      <c r="S21" s="34" t="str">
        <f>[6]Strategie!$B19</f>
        <v>ml.ž</v>
      </c>
      <c r="T21" s="34" t="str">
        <f>[6]Strategie!$H19</f>
        <v/>
      </c>
    </row>
    <row r="22" spans="1:20" x14ac:dyDescent="0.25">
      <c r="A22" s="34" t="str">
        <f t="shared" si="0"/>
        <v>ml.ž</v>
      </c>
      <c r="B22" s="34" t="e">
        <f t="shared" si="1"/>
        <v>#VALUE!</v>
      </c>
      <c r="C22" s="34" t="str">
        <f t="shared" si="2"/>
        <v/>
      </c>
      <c r="D22" s="34">
        <f t="shared" si="3"/>
        <v>0</v>
      </c>
      <c r="E22" s="34">
        <f t="shared" si="4"/>
        <v>0</v>
      </c>
      <c r="G22" s="34">
        <f t="shared" si="5"/>
        <v>0</v>
      </c>
      <c r="H22" s="34">
        <f t="shared" si="6"/>
        <v>0</v>
      </c>
      <c r="J22" s="34">
        <f t="shared" si="7"/>
        <v>0</v>
      </c>
      <c r="K22" s="34">
        <f t="shared" si="8"/>
        <v>0</v>
      </c>
      <c r="M22" s="34" t="str">
        <f>[6]Strategie!$B20</f>
        <v>ml.ž</v>
      </c>
      <c r="N22" s="34" t="str">
        <f>[6]Strategie!$H20</f>
        <v/>
      </c>
      <c r="P22" s="34" t="str">
        <f>[6]Strategie!$B20</f>
        <v>ml.ž</v>
      </c>
      <c r="Q22" s="34" t="str">
        <f>[6]Strategie!$H20</f>
        <v/>
      </c>
      <c r="S22" s="34" t="str">
        <f>[6]Strategie!$B20</f>
        <v>ml.ž</v>
      </c>
      <c r="T22" s="34" t="str">
        <f>[6]Strategie!$H20</f>
        <v/>
      </c>
    </row>
    <row r="23" spans="1:20" x14ac:dyDescent="0.25">
      <c r="A23" s="34" t="str">
        <f t="shared" si="0"/>
        <v>ml.ž</v>
      </c>
      <c r="B23" s="34" t="e">
        <f t="shared" si="1"/>
        <v>#VALUE!</v>
      </c>
      <c r="C23" s="34" t="str">
        <f t="shared" si="2"/>
        <v/>
      </c>
      <c r="D23" s="34">
        <f t="shared" si="3"/>
        <v>0</v>
      </c>
      <c r="E23" s="34">
        <f t="shared" si="4"/>
        <v>0</v>
      </c>
      <c r="G23" s="34">
        <f t="shared" si="5"/>
        <v>0</v>
      </c>
      <c r="H23" s="34">
        <f t="shared" si="6"/>
        <v>0</v>
      </c>
      <c r="J23" s="34">
        <f t="shared" si="7"/>
        <v>0</v>
      </c>
      <c r="K23" s="34">
        <f t="shared" si="8"/>
        <v>0</v>
      </c>
      <c r="M23" s="34" t="str">
        <f>[6]Strategie!$B21</f>
        <v>ml.ž</v>
      </c>
      <c r="N23" s="34" t="str">
        <f>[6]Strategie!$H21</f>
        <v/>
      </c>
      <c r="P23" s="34" t="str">
        <f>[6]Strategie!$B21</f>
        <v>ml.ž</v>
      </c>
      <c r="Q23" s="34" t="str">
        <f>[6]Strategie!$H21</f>
        <v/>
      </c>
      <c r="S23" s="34" t="str">
        <f>[6]Strategie!$B21</f>
        <v>ml.ž</v>
      </c>
      <c r="T23" s="34" t="str">
        <f>[6]Strategie!$H21</f>
        <v/>
      </c>
    </row>
    <row r="24" spans="1:20" x14ac:dyDescent="0.25">
      <c r="A24" s="34" t="str">
        <f t="shared" si="0"/>
        <v>ml.ž</v>
      </c>
      <c r="B24" s="34" t="e">
        <f t="shared" si="1"/>
        <v>#VALUE!</v>
      </c>
      <c r="C24" s="34" t="str">
        <f t="shared" si="2"/>
        <v/>
      </c>
      <c r="D24" s="34">
        <f t="shared" si="3"/>
        <v>0</v>
      </c>
      <c r="E24" s="34">
        <f t="shared" si="4"/>
        <v>0</v>
      </c>
      <c r="G24" s="34">
        <f t="shared" si="5"/>
        <v>0</v>
      </c>
      <c r="H24" s="34">
        <f t="shared" si="6"/>
        <v>0</v>
      </c>
      <c r="J24" s="34">
        <f t="shared" si="7"/>
        <v>0</v>
      </c>
      <c r="K24" s="34">
        <f t="shared" si="8"/>
        <v>0</v>
      </c>
      <c r="M24" s="34" t="str">
        <f>[6]Strategie!$B22</f>
        <v>ml.ž</v>
      </c>
      <c r="N24" s="34" t="str">
        <f>[6]Strategie!$H22</f>
        <v/>
      </c>
      <c r="P24" s="34" t="str">
        <f>[6]Strategie!$B22</f>
        <v>ml.ž</v>
      </c>
      <c r="Q24" s="34" t="str">
        <f>[6]Strategie!$H22</f>
        <v/>
      </c>
      <c r="S24" s="34" t="str">
        <f>[6]Strategie!$B22</f>
        <v>ml.ž</v>
      </c>
      <c r="T24" s="34" t="str">
        <f>[6]Strategie!$H22</f>
        <v/>
      </c>
    </row>
    <row r="25" spans="1:20" x14ac:dyDescent="0.25">
      <c r="A25" s="34" t="str">
        <f t="shared" si="0"/>
        <v>ml.ž</v>
      </c>
      <c r="B25" s="34" t="e">
        <f t="shared" si="1"/>
        <v>#VALUE!</v>
      </c>
      <c r="C25" s="34" t="str">
        <f t="shared" si="2"/>
        <v/>
      </c>
      <c r="D25" s="34">
        <f t="shared" si="3"/>
        <v>0</v>
      </c>
      <c r="E25" s="34">
        <f t="shared" si="4"/>
        <v>0</v>
      </c>
      <c r="G25" s="34">
        <f t="shared" si="5"/>
        <v>0</v>
      </c>
      <c r="H25" s="34">
        <f t="shared" si="6"/>
        <v>0</v>
      </c>
      <c r="J25" s="34">
        <f t="shared" si="7"/>
        <v>0</v>
      </c>
      <c r="K25" s="34">
        <f t="shared" si="8"/>
        <v>0</v>
      </c>
      <c r="M25" s="34" t="str">
        <f>[6]Strategie!$B23</f>
        <v>ml.ž</v>
      </c>
      <c r="N25" s="34" t="str">
        <f>[6]Strategie!$H23</f>
        <v/>
      </c>
      <c r="P25" s="34" t="str">
        <f>[6]Strategie!$B23</f>
        <v>ml.ž</v>
      </c>
      <c r="Q25" s="34" t="str">
        <f>[6]Strategie!$H23</f>
        <v/>
      </c>
      <c r="S25" s="34" t="str">
        <f>[6]Strategie!$B23</f>
        <v>ml.ž</v>
      </c>
      <c r="T25" s="34" t="str">
        <f>[6]Strategie!$H23</f>
        <v/>
      </c>
    </row>
    <row r="26" spans="1:20" x14ac:dyDescent="0.25">
      <c r="A26" s="34" t="str">
        <f t="shared" si="0"/>
        <v>žák</v>
      </c>
      <c r="B26" s="34" t="e">
        <f t="shared" si="1"/>
        <v>#VALUE!</v>
      </c>
      <c r="C26" s="34" t="str">
        <f t="shared" si="2"/>
        <v/>
      </c>
      <c r="D26" s="34">
        <f t="shared" si="3"/>
        <v>0</v>
      </c>
      <c r="E26" s="34">
        <f t="shared" si="4"/>
        <v>0</v>
      </c>
      <c r="G26" s="34">
        <f t="shared" si="5"/>
        <v>0</v>
      </c>
      <c r="H26" s="34">
        <f t="shared" si="6"/>
        <v>0</v>
      </c>
      <c r="J26" s="34">
        <f t="shared" si="7"/>
        <v>0</v>
      </c>
      <c r="K26" s="34">
        <f t="shared" si="8"/>
        <v>0</v>
      </c>
      <c r="M26" s="34" t="str">
        <f>[6]Strategie!$B24</f>
        <v>žák</v>
      </c>
      <c r="N26" s="34" t="str">
        <f>[6]Strategie!$H24</f>
        <v/>
      </c>
      <c r="P26" s="34" t="str">
        <f>[6]Strategie!$B24</f>
        <v>žák</v>
      </c>
      <c r="Q26" s="34" t="str">
        <f>[6]Strategie!$H24</f>
        <v/>
      </c>
      <c r="S26" s="34" t="str">
        <f>[6]Strategie!$B24</f>
        <v>žák</v>
      </c>
      <c r="T26" s="34" t="str">
        <f>[6]Strategie!$H24</f>
        <v/>
      </c>
    </row>
    <row r="27" spans="1:20" x14ac:dyDescent="0.25">
      <c r="A27" s="34" t="str">
        <f t="shared" si="0"/>
        <v>žák</v>
      </c>
      <c r="B27" s="34" t="e">
        <f t="shared" si="1"/>
        <v>#VALUE!</v>
      </c>
      <c r="C27" s="34" t="str">
        <f t="shared" si="2"/>
        <v/>
      </c>
      <c r="D27" s="34">
        <f t="shared" si="3"/>
        <v>0</v>
      </c>
      <c r="E27" s="34">
        <f t="shared" si="4"/>
        <v>0</v>
      </c>
      <c r="G27" s="34">
        <f t="shared" si="5"/>
        <v>0</v>
      </c>
      <c r="H27" s="34">
        <f t="shared" si="6"/>
        <v>0</v>
      </c>
      <c r="J27" s="34">
        <f t="shared" si="7"/>
        <v>0</v>
      </c>
      <c r="K27" s="34">
        <f t="shared" si="8"/>
        <v>0</v>
      </c>
      <c r="M27" s="34" t="str">
        <f>[6]Strategie!$B25</f>
        <v>žák</v>
      </c>
      <c r="N27" s="34" t="str">
        <f>[6]Strategie!$H25</f>
        <v/>
      </c>
      <c r="P27" s="34" t="str">
        <f>[6]Strategie!$B25</f>
        <v>žák</v>
      </c>
      <c r="Q27" s="34" t="str">
        <f>[6]Strategie!$H25</f>
        <v/>
      </c>
      <c r="S27" s="34" t="str">
        <f>[6]Strategie!$B25</f>
        <v>žák</v>
      </c>
      <c r="T27" s="34" t="str">
        <f>[6]Strategie!$H25</f>
        <v/>
      </c>
    </row>
    <row r="28" spans="1:20" x14ac:dyDescent="0.25">
      <c r="A28" s="34" t="str">
        <f t="shared" si="0"/>
        <v>žák</v>
      </c>
      <c r="B28" s="34" t="e">
        <f t="shared" si="1"/>
        <v>#VALUE!</v>
      </c>
      <c r="C28" s="34" t="str">
        <f t="shared" si="2"/>
        <v/>
      </c>
      <c r="D28" s="34">
        <f t="shared" si="3"/>
        <v>0</v>
      </c>
      <c r="E28" s="34">
        <f t="shared" si="4"/>
        <v>0</v>
      </c>
      <c r="G28" s="34">
        <f t="shared" si="5"/>
        <v>0</v>
      </c>
      <c r="H28" s="34">
        <f t="shared" si="6"/>
        <v>0</v>
      </c>
      <c r="J28" s="34">
        <f t="shared" si="7"/>
        <v>0</v>
      </c>
      <c r="K28" s="34">
        <f t="shared" si="8"/>
        <v>0</v>
      </c>
      <c r="M28" s="34" t="str">
        <f>[6]Strategie!$B26</f>
        <v>žák</v>
      </c>
      <c r="N28" s="34" t="str">
        <f>[6]Strategie!$H26</f>
        <v/>
      </c>
      <c r="P28" s="34" t="str">
        <f>[6]Strategie!$B26</f>
        <v>žák</v>
      </c>
      <c r="Q28" s="34" t="str">
        <f>[6]Strategie!$H26</f>
        <v/>
      </c>
      <c r="S28" s="34" t="str">
        <f>[6]Strategie!$B26</f>
        <v>žák</v>
      </c>
      <c r="T28" s="34" t="str">
        <f>[6]Strategie!$H26</f>
        <v/>
      </c>
    </row>
    <row r="29" spans="1:20" x14ac:dyDescent="0.25">
      <c r="A29" s="34" t="str">
        <f t="shared" si="0"/>
        <v>žák</v>
      </c>
      <c r="B29" s="34" t="e">
        <f t="shared" si="1"/>
        <v>#VALUE!</v>
      </c>
      <c r="C29" s="34" t="str">
        <f t="shared" si="2"/>
        <v/>
      </c>
      <c r="D29" s="34">
        <f t="shared" si="3"/>
        <v>0</v>
      </c>
      <c r="E29" s="34">
        <f t="shared" si="4"/>
        <v>0</v>
      </c>
      <c r="G29" s="34">
        <f t="shared" si="5"/>
        <v>0</v>
      </c>
      <c r="H29" s="34">
        <f t="shared" si="6"/>
        <v>0</v>
      </c>
      <c r="J29" s="34">
        <f t="shared" si="7"/>
        <v>0</v>
      </c>
      <c r="K29" s="34">
        <f t="shared" si="8"/>
        <v>0</v>
      </c>
      <c r="M29" s="34" t="str">
        <f>[6]Strategie!$B27</f>
        <v>žák</v>
      </c>
      <c r="N29" s="34" t="str">
        <f>[6]Strategie!$H27</f>
        <v/>
      </c>
      <c r="P29" s="34" t="str">
        <f>[6]Strategie!$B27</f>
        <v>žák</v>
      </c>
      <c r="Q29" s="34" t="str">
        <f>[6]Strategie!$H27</f>
        <v/>
      </c>
      <c r="S29" s="34" t="str">
        <f>[6]Strategie!$B27</f>
        <v>žák</v>
      </c>
      <c r="T29" s="34" t="str">
        <f>[6]Strategie!$H27</f>
        <v/>
      </c>
    </row>
    <row r="30" spans="1:20" x14ac:dyDescent="0.25">
      <c r="A30" s="34" t="str">
        <f t="shared" si="0"/>
        <v>ž-žák</v>
      </c>
      <c r="B30" s="34" t="e">
        <f t="shared" si="1"/>
        <v>#VALUE!</v>
      </c>
      <c r="C30" s="34" t="str">
        <f t="shared" si="2"/>
        <v/>
      </c>
      <c r="D30" s="34">
        <f t="shared" si="3"/>
        <v>0</v>
      </c>
      <c r="E30" s="34">
        <f t="shared" si="4"/>
        <v>0</v>
      </c>
      <c r="G30" s="34">
        <f t="shared" si="5"/>
        <v>0</v>
      </c>
      <c r="H30" s="34">
        <f t="shared" si="6"/>
        <v>0</v>
      </c>
      <c r="J30" s="34">
        <f t="shared" si="7"/>
        <v>0</v>
      </c>
      <c r="K30" s="34">
        <f t="shared" si="8"/>
        <v>0</v>
      </c>
      <c r="M30" s="34" t="str">
        <f>[6]Strategie!$B28</f>
        <v>ž-žák</v>
      </c>
      <c r="N30" s="34" t="str">
        <f>[6]Strategie!$H28</f>
        <v/>
      </c>
      <c r="P30" s="34" t="str">
        <f>[6]Strategie!$B28</f>
        <v>ž-žák</v>
      </c>
      <c r="Q30" s="34" t="str">
        <f>[6]Strategie!$H28</f>
        <v/>
      </c>
      <c r="S30" s="34" t="str">
        <f>[6]Strategie!$B28</f>
        <v>ž-žák</v>
      </c>
      <c r="T30" s="34" t="str">
        <f>[6]Strategie!$H28</f>
        <v/>
      </c>
    </row>
    <row r="31" spans="1:20" x14ac:dyDescent="0.25">
      <c r="A31" s="34" t="str">
        <f t="shared" si="0"/>
        <v>ž-žák</v>
      </c>
      <c r="B31" s="34" t="e">
        <f t="shared" si="1"/>
        <v>#VALUE!</v>
      </c>
      <c r="C31" s="34" t="str">
        <f t="shared" si="2"/>
        <v/>
      </c>
      <c r="D31" s="34">
        <f t="shared" si="3"/>
        <v>0</v>
      </c>
      <c r="E31" s="34">
        <f t="shared" si="4"/>
        <v>0</v>
      </c>
      <c r="G31" s="34">
        <f t="shared" si="5"/>
        <v>0</v>
      </c>
      <c r="H31" s="34">
        <f t="shared" si="6"/>
        <v>0</v>
      </c>
      <c r="J31" s="34">
        <f>IF(C31=0,0,(IF(C31=$J$2,1,0)))</f>
        <v>0</v>
      </c>
      <c r="K31" s="34">
        <f t="shared" si="8"/>
        <v>0</v>
      </c>
      <c r="M31" s="34" t="str">
        <f>[6]Strategie!$B29</f>
        <v>ž-žák</v>
      </c>
      <c r="N31" s="34" t="str">
        <f>[6]Strategie!$H29</f>
        <v/>
      </c>
      <c r="P31" s="34" t="str">
        <f>[6]Strategie!$B29</f>
        <v>ž-žák</v>
      </c>
      <c r="Q31" s="34" t="str">
        <f>[6]Strategie!$H29</f>
        <v/>
      </c>
      <c r="S31" s="34" t="str">
        <f>[6]Strategie!$B29</f>
        <v>ž-žák</v>
      </c>
      <c r="T31" s="34" t="str">
        <f>[6]Strategie!$H29</f>
        <v/>
      </c>
    </row>
    <row r="32" spans="1:20" x14ac:dyDescent="0.25">
      <c r="A32" s="34" t="str">
        <f t="shared" si="0"/>
        <v>ž-kad</v>
      </c>
      <c r="B32" s="34" t="e">
        <f t="shared" si="1"/>
        <v>#VALUE!</v>
      </c>
      <c r="C32" s="34" t="str">
        <f t="shared" si="2"/>
        <v/>
      </c>
      <c r="D32" s="34">
        <f t="shared" si="3"/>
        <v>0</v>
      </c>
      <c r="E32" s="34">
        <f t="shared" si="4"/>
        <v>0</v>
      </c>
      <c r="G32" s="34">
        <f t="shared" si="5"/>
        <v>0</v>
      </c>
      <c r="H32" s="34">
        <f t="shared" si="6"/>
        <v>0</v>
      </c>
      <c r="J32" s="34">
        <f t="shared" si="7"/>
        <v>0</v>
      </c>
      <c r="K32" s="34">
        <f t="shared" si="8"/>
        <v>0</v>
      </c>
      <c r="M32" s="34" t="str">
        <f>[6]Strategie!$B30</f>
        <v>ž-kad</v>
      </c>
      <c r="N32" s="34" t="str">
        <f>[6]Strategie!$H30</f>
        <v/>
      </c>
      <c r="P32" s="34" t="str">
        <f>[6]Strategie!$B30</f>
        <v>ž-kad</v>
      </c>
      <c r="Q32" s="34" t="str">
        <f>[6]Strategie!$H30</f>
        <v/>
      </c>
      <c r="S32" s="34" t="str">
        <f>[6]Strategie!$B30</f>
        <v>ž-kad</v>
      </c>
      <c r="T32" s="34" t="str">
        <f>[6]Strategie!$H30</f>
        <v/>
      </c>
    </row>
    <row r="33" spans="1:20" x14ac:dyDescent="0.25">
      <c r="A33" s="34" t="str">
        <f t="shared" si="0"/>
        <v>ž-kad</v>
      </c>
      <c r="B33" s="34" t="e">
        <f t="shared" si="1"/>
        <v>#VALUE!</v>
      </c>
      <c r="C33" s="34" t="str">
        <f t="shared" si="2"/>
        <v/>
      </c>
      <c r="D33" s="34">
        <f t="shared" si="3"/>
        <v>0</v>
      </c>
      <c r="E33" s="34">
        <f t="shared" si="4"/>
        <v>0</v>
      </c>
      <c r="G33" s="34">
        <f t="shared" si="5"/>
        <v>0</v>
      </c>
      <c r="H33" s="34">
        <f t="shared" si="6"/>
        <v>0</v>
      </c>
      <c r="J33" s="34">
        <f t="shared" si="7"/>
        <v>0</v>
      </c>
      <c r="K33" s="34">
        <f t="shared" si="8"/>
        <v>0</v>
      </c>
      <c r="M33" s="34" t="str">
        <f>[6]Strategie!$B31</f>
        <v>ž-kad</v>
      </c>
      <c r="N33" s="34" t="str">
        <f>[6]Strategie!$H31</f>
        <v/>
      </c>
      <c r="P33" s="34" t="str">
        <f>[6]Strategie!$B31</f>
        <v>ž-kad</v>
      </c>
      <c r="Q33" s="34" t="str">
        <f>[6]Strategie!$H31</f>
        <v/>
      </c>
      <c r="S33" s="34" t="str">
        <f>[6]Strategie!$B31</f>
        <v>ž-kad</v>
      </c>
      <c r="T33" s="34" t="str">
        <f>[6]Strategie!$H31</f>
        <v/>
      </c>
    </row>
    <row r="34" spans="1:20" x14ac:dyDescent="0.25">
      <c r="A34" s="34" t="str">
        <f t="shared" si="0"/>
        <v/>
      </c>
      <c r="B34" s="34" t="e">
        <f t="shared" si="1"/>
        <v>#VALUE!</v>
      </c>
      <c r="C34" s="34" t="str">
        <f t="shared" si="2"/>
        <v/>
      </c>
      <c r="D34" s="34">
        <f t="shared" si="3"/>
        <v>0</v>
      </c>
      <c r="E34" s="34">
        <f t="shared" si="4"/>
        <v>0</v>
      </c>
      <c r="G34" s="34">
        <f t="shared" si="5"/>
        <v>0</v>
      </c>
      <c r="H34" s="34">
        <f t="shared" si="6"/>
        <v>0</v>
      </c>
      <c r="J34" s="34">
        <f t="shared" si="7"/>
        <v>0</v>
      </c>
      <c r="K34" s="34">
        <f t="shared" si="8"/>
        <v>0</v>
      </c>
      <c r="M34" s="34" t="str">
        <f>[6]Strategie!$B32</f>
        <v/>
      </c>
      <c r="N34" s="34" t="str">
        <f>[6]Strategie!$H32</f>
        <v/>
      </c>
      <c r="P34" s="34" t="str">
        <f>[6]Strategie!$B32</f>
        <v/>
      </c>
      <c r="Q34" s="34" t="str">
        <f>[6]Strategie!$H32</f>
        <v/>
      </c>
      <c r="S34" s="34" t="str">
        <f>[6]Strategie!$B32</f>
        <v/>
      </c>
      <c r="T34" s="34" t="str">
        <f>[6]Strategie!$H32</f>
        <v/>
      </c>
    </row>
    <row r="35" spans="1:20" x14ac:dyDescent="0.25">
      <c r="A35" s="34" t="str">
        <f t="shared" si="0"/>
        <v/>
      </c>
      <c r="B35" s="34" t="e">
        <f t="shared" si="1"/>
        <v>#VALUE!</v>
      </c>
      <c r="C35" s="34" t="str">
        <f t="shared" si="2"/>
        <v/>
      </c>
      <c r="D35" s="34">
        <f t="shared" si="3"/>
        <v>0</v>
      </c>
      <c r="E35" s="34">
        <f t="shared" si="4"/>
        <v>0</v>
      </c>
      <c r="G35" s="34">
        <f t="shared" si="5"/>
        <v>0</v>
      </c>
      <c r="H35" s="34">
        <f t="shared" si="6"/>
        <v>0</v>
      </c>
      <c r="J35" s="34">
        <f t="shared" si="7"/>
        <v>0</v>
      </c>
      <c r="K35" s="34">
        <f t="shared" si="8"/>
        <v>0</v>
      </c>
      <c r="M35" s="34" t="str">
        <f>[6]Strategie!$B33</f>
        <v/>
      </c>
      <c r="N35" s="34" t="str">
        <f>[6]Strategie!$H33</f>
        <v/>
      </c>
      <c r="P35" s="34" t="str">
        <f>[6]Strategie!$B33</f>
        <v/>
      </c>
      <c r="Q35" s="34" t="str">
        <f>[6]Strategie!$H33</f>
        <v/>
      </c>
      <c r="S35" s="34" t="str">
        <f>[6]Strategie!$B33</f>
        <v/>
      </c>
      <c r="T35" s="34" t="str">
        <f>[6]Strategie!$H33</f>
        <v/>
      </c>
    </row>
    <row r="36" spans="1:20" x14ac:dyDescent="0.25">
      <c r="A36" s="34" t="str">
        <f t="shared" si="0"/>
        <v/>
      </c>
      <c r="B36" s="34" t="e">
        <f t="shared" si="1"/>
        <v>#VALUE!</v>
      </c>
      <c r="C36" s="34" t="str">
        <f t="shared" si="2"/>
        <v/>
      </c>
      <c r="D36" s="34">
        <f t="shared" si="3"/>
        <v>0</v>
      </c>
      <c r="E36" s="34">
        <f t="shared" si="4"/>
        <v>0</v>
      </c>
      <c r="G36" s="34">
        <f t="shared" si="5"/>
        <v>0</v>
      </c>
      <c r="H36" s="34">
        <f t="shared" si="6"/>
        <v>0</v>
      </c>
      <c r="J36" s="34">
        <f t="shared" si="7"/>
        <v>0</v>
      </c>
      <c r="K36" s="34">
        <f t="shared" si="8"/>
        <v>0</v>
      </c>
      <c r="M36" s="34" t="str">
        <f>[6]Strategie!$B34</f>
        <v/>
      </c>
      <c r="N36" s="34" t="str">
        <f>[6]Strategie!$H34</f>
        <v/>
      </c>
      <c r="P36" s="34" t="str">
        <f>[6]Strategie!$B34</f>
        <v/>
      </c>
      <c r="Q36" s="34" t="str">
        <f>[6]Strategie!$H34</f>
        <v/>
      </c>
      <c r="S36" s="34" t="str">
        <f>[6]Strategie!$B34</f>
        <v/>
      </c>
      <c r="T36" s="34" t="str">
        <f>[6]Strategie!$H34</f>
        <v/>
      </c>
    </row>
    <row r="37" spans="1:20" x14ac:dyDescent="0.25">
      <c r="A37" s="34" t="str">
        <f t="shared" si="0"/>
        <v/>
      </c>
      <c r="B37" s="34" t="e">
        <f t="shared" si="1"/>
        <v>#VALUE!</v>
      </c>
      <c r="C37" s="34" t="str">
        <f t="shared" si="2"/>
        <v/>
      </c>
      <c r="D37" s="34">
        <f t="shared" si="3"/>
        <v>0</v>
      </c>
      <c r="E37" s="34">
        <f t="shared" si="4"/>
        <v>0</v>
      </c>
      <c r="G37" s="34">
        <f t="shared" si="5"/>
        <v>0</v>
      </c>
      <c r="H37" s="34">
        <f t="shared" si="6"/>
        <v>0</v>
      </c>
      <c r="J37" s="34">
        <f t="shared" si="7"/>
        <v>0</v>
      </c>
      <c r="K37" s="34">
        <f t="shared" si="8"/>
        <v>0</v>
      </c>
      <c r="M37" s="34" t="str">
        <f>[6]Strategie!$B35</f>
        <v/>
      </c>
      <c r="N37" s="34" t="str">
        <f>[6]Strategie!$H35</f>
        <v/>
      </c>
      <c r="P37" s="34" t="str">
        <f>[6]Strategie!$B35</f>
        <v/>
      </c>
      <c r="Q37" s="34" t="str">
        <f>[6]Strategie!$H35</f>
        <v/>
      </c>
      <c r="S37" s="34" t="str">
        <f>[6]Strategie!$B35</f>
        <v/>
      </c>
      <c r="T37" s="34" t="str">
        <f>[6]Strategie!$H35</f>
        <v/>
      </c>
    </row>
    <row r="38" spans="1:20" x14ac:dyDescent="0.25">
      <c r="A38" s="34" t="str">
        <f t="shared" si="0"/>
        <v/>
      </c>
      <c r="B38" s="34" t="e">
        <f t="shared" si="1"/>
        <v>#VALUE!</v>
      </c>
      <c r="C38" s="34" t="str">
        <f t="shared" si="2"/>
        <v/>
      </c>
      <c r="D38" s="34">
        <f t="shared" si="3"/>
        <v>0</v>
      </c>
      <c r="E38" s="34">
        <f t="shared" si="4"/>
        <v>0</v>
      </c>
      <c r="G38" s="34">
        <f t="shared" si="5"/>
        <v>0</v>
      </c>
      <c r="H38" s="34">
        <f t="shared" si="6"/>
        <v>0</v>
      </c>
      <c r="J38" s="34">
        <f t="shared" si="7"/>
        <v>0</v>
      </c>
      <c r="K38" s="34">
        <f t="shared" si="8"/>
        <v>0</v>
      </c>
      <c r="M38" s="34" t="str">
        <f>[6]Strategie!$B36</f>
        <v/>
      </c>
      <c r="N38" s="34" t="str">
        <f>[6]Strategie!$H36</f>
        <v/>
      </c>
      <c r="P38" s="34" t="str">
        <f>[6]Strategie!$B36</f>
        <v/>
      </c>
      <c r="Q38" s="34" t="str">
        <f>[6]Strategie!$H36</f>
        <v/>
      </c>
      <c r="S38" s="34" t="str">
        <f>[6]Strategie!$B36</f>
        <v/>
      </c>
      <c r="T38" s="34" t="str">
        <f>[6]Strategie!$H36</f>
        <v/>
      </c>
    </row>
    <row r="39" spans="1:20" x14ac:dyDescent="0.25">
      <c r="A39" s="34" t="str">
        <f t="shared" si="0"/>
        <v/>
      </c>
      <c r="B39" s="34" t="e">
        <f t="shared" si="1"/>
        <v>#VALUE!</v>
      </c>
      <c r="C39" s="34" t="str">
        <f t="shared" si="2"/>
        <v/>
      </c>
      <c r="D39" s="34">
        <f t="shared" si="3"/>
        <v>0</v>
      </c>
      <c r="E39" s="34">
        <f t="shared" si="4"/>
        <v>0</v>
      </c>
      <c r="G39" s="34">
        <f t="shared" si="5"/>
        <v>0</v>
      </c>
      <c r="H39" s="34">
        <f t="shared" si="6"/>
        <v>0</v>
      </c>
      <c r="J39" s="34">
        <f t="shared" si="7"/>
        <v>0</v>
      </c>
      <c r="K39" s="34">
        <f t="shared" si="8"/>
        <v>0</v>
      </c>
      <c r="M39" s="34" t="str">
        <f>[6]Strategie!$B37</f>
        <v/>
      </c>
      <c r="N39" s="34" t="str">
        <f>[6]Strategie!$H37</f>
        <v/>
      </c>
      <c r="P39" s="34" t="str">
        <f>[6]Strategie!$B37</f>
        <v/>
      </c>
      <c r="Q39" s="34" t="str">
        <f>[6]Strategie!$H37</f>
        <v/>
      </c>
      <c r="S39" s="34" t="str">
        <f>[6]Strategie!$B37</f>
        <v/>
      </c>
      <c r="T39" s="34" t="str">
        <f>[6]Strategie!$H37</f>
        <v/>
      </c>
    </row>
    <row r="40" spans="1:20" x14ac:dyDescent="0.25">
      <c r="A40" s="34" t="str">
        <f t="shared" si="0"/>
        <v/>
      </c>
      <c r="B40" s="34" t="e">
        <f t="shared" si="1"/>
        <v>#VALUE!</v>
      </c>
      <c r="C40" s="34" t="str">
        <f t="shared" si="2"/>
        <v/>
      </c>
      <c r="D40" s="34">
        <f t="shared" si="3"/>
        <v>0</v>
      </c>
      <c r="E40" s="34">
        <f t="shared" si="4"/>
        <v>0</v>
      </c>
      <c r="G40" s="34">
        <f t="shared" si="5"/>
        <v>0</v>
      </c>
      <c r="H40" s="34">
        <f t="shared" si="6"/>
        <v>0</v>
      </c>
      <c r="J40" s="34">
        <f t="shared" si="7"/>
        <v>0</v>
      </c>
      <c r="K40" s="34">
        <f t="shared" si="8"/>
        <v>0</v>
      </c>
      <c r="M40" s="34" t="str">
        <f>[6]Strategie!$B38</f>
        <v/>
      </c>
      <c r="N40" s="34" t="str">
        <f>[6]Strategie!$H38</f>
        <v/>
      </c>
      <c r="P40" s="34" t="str">
        <f>[6]Strategie!$B38</f>
        <v/>
      </c>
      <c r="Q40" s="34" t="str">
        <f>[6]Strategie!$H38</f>
        <v/>
      </c>
      <c r="S40" s="34" t="str">
        <f>[6]Strategie!$B38</f>
        <v/>
      </c>
      <c r="T40" s="34" t="str">
        <f>[6]Strategie!$H38</f>
        <v/>
      </c>
    </row>
    <row r="41" spans="1:20" x14ac:dyDescent="0.25">
      <c r="A41" s="34" t="str">
        <f t="shared" si="0"/>
        <v/>
      </c>
      <c r="B41" s="34" t="e">
        <f t="shared" si="1"/>
        <v>#VALUE!</v>
      </c>
      <c r="C41" s="34" t="str">
        <f t="shared" si="2"/>
        <v/>
      </c>
      <c r="D41" s="34">
        <f t="shared" si="3"/>
        <v>0</v>
      </c>
      <c r="E41" s="34">
        <f t="shared" si="4"/>
        <v>0</v>
      </c>
      <c r="G41" s="34">
        <f t="shared" si="5"/>
        <v>0</v>
      </c>
      <c r="H41" s="34">
        <f t="shared" si="6"/>
        <v>0</v>
      </c>
      <c r="J41" s="34">
        <f t="shared" si="7"/>
        <v>0</v>
      </c>
      <c r="K41" s="34">
        <f t="shared" si="8"/>
        <v>0</v>
      </c>
      <c r="M41" s="34" t="str">
        <f>[6]Strategie!$B39</f>
        <v/>
      </c>
      <c r="N41" s="34" t="str">
        <f>[6]Strategie!$H39</f>
        <v/>
      </c>
      <c r="P41" s="34" t="str">
        <f>[6]Strategie!$B39</f>
        <v/>
      </c>
      <c r="Q41" s="34" t="str">
        <f>[6]Strategie!$H39</f>
        <v/>
      </c>
      <c r="S41" s="34" t="str">
        <f>[6]Strategie!$B39</f>
        <v/>
      </c>
      <c r="T41" s="34" t="str">
        <f>[6]Strategie!$H39</f>
        <v/>
      </c>
    </row>
    <row r="42" spans="1:20" x14ac:dyDescent="0.25">
      <c r="A42" s="34" t="str">
        <f t="shared" si="0"/>
        <v/>
      </c>
      <c r="B42" s="34" t="e">
        <f t="shared" si="1"/>
        <v>#VALUE!</v>
      </c>
      <c r="C42" s="34" t="str">
        <f t="shared" si="2"/>
        <v/>
      </c>
      <c r="D42" s="34">
        <f t="shared" si="3"/>
        <v>0</v>
      </c>
      <c r="E42" s="34">
        <f t="shared" si="4"/>
        <v>0</v>
      </c>
      <c r="G42" s="34">
        <f t="shared" si="5"/>
        <v>0</v>
      </c>
      <c r="H42" s="34">
        <f t="shared" si="6"/>
        <v>0</v>
      </c>
      <c r="J42" s="34">
        <f t="shared" si="7"/>
        <v>0</v>
      </c>
      <c r="K42" s="34">
        <f t="shared" si="8"/>
        <v>0</v>
      </c>
      <c r="M42" s="34" t="str">
        <f>[6]Strategie!$B40</f>
        <v/>
      </c>
      <c r="N42" s="34" t="str">
        <f>[6]Strategie!$H40</f>
        <v/>
      </c>
      <c r="P42" s="34" t="str">
        <f>[6]Strategie!$B40</f>
        <v/>
      </c>
      <c r="Q42" s="34" t="str">
        <f>[6]Strategie!$H40</f>
        <v/>
      </c>
      <c r="S42" s="34" t="str">
        <f>[6]Strategie!$B40</f>
        <v/>
      </c>
      <c r="T42" s="34" t="str">
        <f>[6]Strategie!$H40</f>
        <v/>
      </c>
    </row>
    <row r="43" spans="1:20" x14ac:dyDescent="0.25">
      <c r="A43" s="34" t="str">
        <f t="shared" si="0"/>
        <v/>
      </c>
      <c r="B43" s="34" t="e">
        <f t="shared" si="1"/>
        <v>#VALUE!</v>
      </c>
      <c r="C43" s="34" t="str">
        <f t="shared" si="2"/>
        <v/>
      </c>
      <c r="D43" s="34">
        <f t="shared" si="3"/>
        <v>0</v>
      </c>
      <c r="E43" s="34">
        <f t="shared" si="4"/>
        <v>0</v>
      </c>
      <c r="G43" s="34">
        <f t="shared" si="5"/>
        <v>0</v>
      </c>
      <c r="H43" s="34">
        <f t="shared" si="6"/>
        <v>0</v>
      </c>
      <c r="J43" s="34">
        <f t="shared" si="7"/>
        <v>0</v>
      </c>
      <c r="K43" s="34">
        <f t="shared" si="8"/>
        <v>0</v>
      </c>
      <c r="M43" s="34" t="str">
        <f>[6]Strategie!$B41</f>
        <v/>
      </c>
      <c r="N43" s="34" t="str">
        <f>[6]Strategie!$H41</f>
        <v/>
      </c>
      <c r="P43" s="34" t="str">
        <f>[6]Strategie!$B41</f>
        <v/>
      </c>
      <c r="Q43" s="34" t="str">
        <f>[6]Strategie!$H41</f>
        <v/>
      </c>
      <c r="S43" s="34" t="str">
        <f>[6]Strategie!$B41</f>
        <v/>
      </c>
      <c r="T43" s="34" t="str">
        <f>[6]Strategie!$H41</f>
        <v/>
      </c>
    </row>
    <row r="44" spans="1:20" x14ac:dyDescent="0.25">
      <c r="A44" s="34" t="str">
        <f t="shared" si="0"/>
        <v/>
      </c>
      <c r="B44" s="34" t="e">
        <f t="shared" si="1"/>
        <v>#VALUE!</v>
      </c>
      <c r="C44" s="34" t="str">
        <f t="shared" si="2"/>
        <v/>
      </c>
      <c r="D44" s="34">
        <f t="shared" si="3"/>
        <v>0</v>
      </c>
      <c r="E44" s="34">
        <f t="shared" si="4"/>
        <v>0</v>
      </c>
      <c r="G44" s="34">
        <f t="shared" si="5"/>
        <v>0</v>
      </c>
      <c r="H44" s="34">
        <f t="shared" si="6"/>
        <v>0</v>
      </c>
      <c r="J44" s="34">
        <f t="shared" si="7"/>
        <v>0</v>
      </c>
      <c r="K44" s="34">
        <f t="shared" si="8"/>
        <v>0</v>
      </c>
      <c r="M44" s="34" t="str">
        <f>[6]Strategie!$B42</f>
        <v/>
      </c>
      <c r="N44" s="34" t="str">
        <f>[6]Strategie!$H42</f>
        <v/>
      </c>
      <c r="P44" s="34" t="str">
        <f>[6]Strategie!$B42</f>
        <v/>
      </c>
      <c r="Q44" s="34" t="str">
        <f>[6]Strategie!$H42</f>
        <v/>
      </c>
      <c r="S44" s="34" t="str">
        <f>[6]Strategie!$B42</f>
        <v/>
      </c>
      <c r="T44" s="34" t="str">
        <f>[6]Strategie!$H42</f>
        <v/>
      </c>
    </row>
    <row r="45" spans="1:20" x14ac:dyDescent="0.25">
      <c r="A45" s="34" t="str">
        <f t="shared" si="0"/>
        <v/>
      </c>
      <c r="B45" s="34" t="e">
        <f t="shared" si="1"/>
        <v>#VALUE!</v>
      </c>
      <c r="C45" s="34" t="str">
        <f t="shared" si="2"/>
        <v/>
      </c>
      <c r="D45" s="34">
        <f t="shared" si="3"/>
        <v>0</v>
      </c>
      <c r="E45" s="34">
        <f t="shared" si="4"/>
        <v>0</v>
      </c>
      <c r="G45" s="34">
        <f t="shared" si="5"/>
        <v>0</v>
      </c>
      <c r="H45" s="34">
        <f t="shared" si="6"/>
        <v>0</v>
      </c>
      <c r="J45" s="34">
        <f t="shared" si="7"/>
        <v>0</v>
      </c>
      <c r="K45" s="34">
        <f t="shared" si="8"/>
        <v>0</v>
      </c>
      <c r="M45" s="34" t="str">
        <f>[6]Strategie!$B43</f>
        <v/>
      </c>
      <c r="N45" s="34" t="str">
        <f>[6]Strategie!$H43</f>
        <v/>
      </c>
      <c r="P45" s="34" t="str">
        <f>[6]Strategie!$B43</f>
        <v/>
      </c>
      <c r="Q45" s="34" t="str">
        <f>[6]Strategie!$H43</f>
        <v/>
      </c>
      <c r="S45" s="34" t="str">
        <f>[6]Strategie!$B43</f>
        <v/>
      </c>
      <c r="T45" s="34" t="str">
        <f>[6]Strategie!$H43</f>
        <v/>
      </c>
    </row>
    <row r="46" spans="1:20" x14ac:dyDescent="0.25">
      <c r="A46" s="34" t="str">
        <f t="shared" si="0"/>
        <v/>
      </c>
      <c r="B46" s="34" t="e">
        <f t="shared" si="1"/>
        <v>#VALUE!</v>
      </c>
      <c r="C46" s="34" t="str">
        <f t="shared" si="2"/>
        <v/>
      </c>
      <c r="D46" s="34">
        <f t="shared" si="3"/>
        <v>0</v>
      </c>
      <c r="E46" s="34">
        <f t="shared" si="4"/>
        <v>0</v>
      </c>
      <c r="G46" s="34">
        <f t="shared" si="5"/>
        <v>0</v>
      </c>
      <c r="H46" s="34">
        <f t="shared" si="6"/>
        <v>0</v>
      </c>
      <c r="J46" s="34">
        <f t="shared" si="7"/>
        <v>0</v>
      </c>
      <c r="K46" s="34">
        <f t="shared" si="8"/>
        <v>0</v>
      </c>
      <c r="M46" s="34" t="str">
        <f>[6]Strategie!$B44</f>
        <v/>
      </c>
      <c r="N46" s="34" t="str">
        <f>[6]Strategie!$H44</f>
        <v/>
      </c>
      <c r="P46" s="34" t="str">
        <f>[6]Strategie!$B44</f>
        <v/>
      </c>
      <c r="Q46" s="34" t="str">
        <f>[6]Strategie!$H44</f>
        <v/>
      </c>
      <c r="S46" s="34" t="str">
        <f>[6]Strategie!$B44</f>
        <v/>
      </c>
      <c r="T46" s="34" t="str">
        <f>[6]Strategie!$H44</f>
        <v/>
      </c>
    </row>
    <row r="47" spans="1:20" x14ac:dyDescent="0.25">
      <c r="A47" s="34" t="str">
        <f t="shared" si="0"/>
        <v/>
      </c>
      <c r="B47" s="34" t="e">
        <f t="shared" si="1"/>
        <v>#VALUE!</v>
      </c>
      <c r="C47" s="34" t="str">
        <f t="shared" si="2"/>
        <v/>
      </c>
      <c r="D47" s="34">
        <f t="shared" si="3"/>
        <v>0</v>
      </c>
      <c r="E47" s="34">
        <f t="shared" si="4"/>
        <v>0</v>
      </c>
      <c r="G47" s="34">
        <f t="shared" si="5"/>
        <v>0</v>
      </c>
      <c r="H47" s="34">
        <f t="shared" si="6"/>
        <v>0</v>
      </c>
      <c r="J47" s="34">
        <f t="shared" si="7"/>
        <v>0</v>
      </c>
      <c r="K47" s="34">
        <f t="shared" si="8"/>
        <v>0</v>
      </c>
      <c r="M47" s="34" t="str">
        <f>[6]Strategie!$B45</f>
        <v/>
      </c>
      <c r="N47" s="34" t="str">
        <f>[6]Strategie!$H45</f>
        <v/>
      </c>
      <c r="P47" s="34" t="str">
        <f>[6]Strategie!$B45</f>
        <v/>
      </c>
      <c r="Q47" s="34" t="str">
        <f>[6]Strategie!$H45</f>
        <v/>
      </c>
      <c r="S47" s="34" t="str">
        <f>[6]Strategie!$B45</f>
        <v/>
      </c>
      <c r="T47" s="34" t="str">
        <f>[6]Strategie!$H45</f>
        <v/>
      </c>
    </row>
    <row r="48" spans="1:20" x14ac:dyDescent="0.25">
      <c r="A48" s="34" t="str">
        <f t="shared" si="0"/>
        <v/>
      </c>
      <c r="B48" s="34" t="e">
        <f t="shared" si="1"/>
        <v>#VALUE!</v>
      </c>
      <c r="C48" s="34" t="str">
        <f t="shared" si="2"/>
        <v/>
      </c>
      <c r="D48" s="34">
        <f t="shared" si="3"/>
        <v>0</v>
      </c>
      <c r="E48" s="34">
        <f t="shared" si="4"/>
        <v>0</v>
      </c>
      <c r="G48" s="34">
        <f t="shared" si="5"/>
        <v>0</v>
      </c>
      <c r="H48" s="34">
        <f t="shared" si="6"/>
        <v>0</v>
      </c>
      <c r="J48" s="34">
        <f t="shared" si="7"/>
        <v>0</v>
      </c>
      <c r="K48" s="34">
        <f t="shared" si="8"/>
        <v>0</v>
      </c>
      <c r="M48" s="34" t="str">
        <f>[6]Strategie!$B46</f>
        <v/>
      </c>
      <c r="N48" s="34" t="str">
        <f>[6]Strategie!$H46</f>
        <v/>
      </c>
      <c r="P48" s="34" t="str">
        <f>[6]Strategie!$B46</f>
        <v/>
      </c>
      <c r="Q48" s="34" t="str">
        <f>[6]Strategie!$H46</f>
        <v/>
      </c>
      <c r="S48" s="34" t="str">
        <f>[6]Strategie!$B46</f>
        <v/>
      </c>
      <c r="T48" s="34" t="str">
        <f>[6]Strategie!$H46</f>
        <v/>
      </c>
    </row>
    <row r="49" spans="1:20" x14ac:dyDescent="0.25">
      <c r="A49" s="34" t="str">
        <f t="shared" si="0"/>
        <v/>
      </c>
      <c r="B49" s="34" t="e">
        <f t="shared" si="1"/>
        <v>#VALUE!</v>
      </c>
      <c r="C49" s="34" t="str">
        <f t="shared" si="2"/>
        <v/>
      </c>
      <c r="D49" s="34">
        <f t="shared" si="3"/>
        <v>0</v>
      </c>
      <c r="E49" s="34">
        <f t="shared" si="4"/>
        <v>0</v>
      </c>
      <c r="G49" s="34">
        <f t="shared" si="5"/>
        <v>0</v>
      </c>
      <c r="H49" s="34">
        <f t="shared" si="6"/>
        <v>0</v>
      </c>
      <c r="J49" s="34">
        <f t="shared" si="7"/>
        <v>0</v>
      </c>
      <c r="K49" s="34">
        <f t="shared" si="8"/>
        <v>0</v>
      </c>
      <c r="M49" s="34" t="str">
        <f>[6]Strategie!$B47</f>
        <v/>
      </c>
      <c r="N49" s="34" t="str">
        <f>[6]Strategie!$H47</f>
        <v/>
      </c>
      <c r="P49" s="34" t="str">
        <f>[6]Strategie!$B47</f>
        <v/>
      </c>
      <c r="Q49" s="34" t="str">
        <f>[6]Strategie!$H47</f>
        <v/>
      </c>
      <c r="S49" s="34" t="str">
        <f>[6]Strategie!$B47</f>
        <v/>
      </c>
      <c r="T49" s="34" t="str">
        <f>[6]Strategie!$H47</f>
        <v/>
      </c>
    </row>
    <row r="50" spans="1:20" x14ac:dyDescent="0.25">
      <c r="A50" s="34" t="str">
        <f t="shared" si="0"/>
        <v/>
      </c>
      <c r="B50" s="34" t="e">
        <f t="shared" si="1"/>
        <v>#VALUE!</v>
      </c>
      <c r="C50" s="34" t="str">
        <f t="shared" si="2"/>
        <v/>
      </c>
      <c r="D50" s="34">
        <f t="shared" si="3"/>
        <v>0</v>
      </c>
      <c r="E50" s="34">
        <f t="shared" si="4"/>
        <v>0</v>
      </c>
      <c r="G50" s="34">
        <f t="shared" si="5"/>
        <v>0</v>
      </c>
      <c r="H50" s="34">
        <f t="shared" si="6"/>
        <v>0</v>
      </c>
      <c r="J50" s="34">
        <f t="shared" si="7"/>
        <v>0</v>
      </c>
      <c r="K50" s="34">
        <f t="shared" si="8"/>
        <v>0</v>
      </c>
      <c r="M50" s="34" t="str">
        <f>[6]Strategie!$B48</f>
        <v/>
      </c>
      <c r="N50" s="34" t="str">
        <f>[6]Strategie!$H48</f>
        <v/>
      </c>
      <c r="P50" s="34" t="str">
        <f>[6]Strategie!$B48</f>
        <v/>
      </c>
      <c r="Q50" s="34" t="str">
        <f>[6]Strategie!$H48</f>
        <v/>
      </c>
      <c r="S50" s="34" t="str">
        <f>[6]Strategie!$B48</f>
        <v/>
      </c>
      <c r="T50" s="34" t="str">
        <f>[6]Strategie!$H48</f>
        <v/>
      </c>
    </row>
    <row r="51" spans="1:20" x14ac:dyDescent="0.25">
      <c r="A51" s="34" t="str">
        <f t="shared" si="0"/>
        <v/>
      </c>
      <c r="B51" s="34" t="e">
        <f t="shared" si="1"/>
        <v>#VALUE!</v>
      </c>
      <c r="C51" s="34" t="str">
        <f t="shared" si="2"/>
        <v/>
      </c>
      <c r="D51" s="34">
        <f t="shared" si="3"/>
        <v>0</v>
      </c>
      <c r="E51" s="34">
        <f t="shared" si="4"/>
        <v>0</v>
      </c>
      <c r="G51" s="34">
        <f t="shared" si="5"/>
        <v>0</v>
      </c>
      <c r="H51" s="34">
        <f t="shared" si="6"/>
        <v>0</v>
      </c>
      <c r="J51" s="34">
        <f t="shared" si="7"/>
        <v>0</v>
      </c>
      <c r="K51" s="34">
        <f t="shared" si="8"/>
        <v>0</v>
      </c>
      <c r="M51" s="34" t="str">
        <f>[6]Strategie!$B49</f>
        <v/>
      </c>
      <c r="N51" s="34" t="str">
        <f>[6]Strategie!$H49</f>
        <v/>
      </c>
      <c r="P51" s="34" t="str">
        <f>[6]Strategie!$B49</f>
        <v/>
      </c>
      <c r="Q51" s="34" t="str">
        <f>[6]Strategie!$H49</f>
        <v/>
      </c>
      <c r="S51" s="34" t="str">
        <f>[6]Strategie!$B49</f>
        <v/>
      </c>
      <c r="T51" s="34" t="str">
        <f>[6]Strategie!$H49</f>
        <v/>
      </c>
    </row>
    <row r="52" spans="1:20" x14ac:dyDescent="0.25">
      <c r="A52" s="34" t="str">
        <f t="shared" si="0"/>
        <v/>
      </c>
      <c r="B52" s="34" t="e">
        <f t="shared" si="1"/>
        <v>#VALUE!</v>
      </c>
      <c r="C52" s="34" t="str">
        <f t="shared" si="2"/>
        <v/>
      </c>
      <c r="D52" s="34">
        <f t="shared" si="3"/>
        <v>0</v>
      </c>
      <c r="E52" s="34">
        <f t="shared" si="4"/>
        <v>0</v>
      </c>
      <c r="G52" s="34">
        <f t="shared" si="5"/>
        <v>0</v>
      </c>
      <c r="H52" s="34">
        <f t="shared" si="6"/>
        <v>0</v>
      </c>
      <c r="J52" s="34">
        <f t="shared" si="7"/>
        <v>0</v>
      </c>
      <c r="K52" s="34">
        <f t="shared" si="8"/>
        <v>0</v>
      </c>
      <c r="M52" s="34" t="str">
        <f>[6]Strategie!$B50</f>
        <v/>
      </c>
      <c r="N52" s="34" t="str">
        <f>[6]Strategie!$H50</f>
        <v/>
      </c>
      <c r="P52" s="34" t="str">
        <f>[6]Strategie!$B50</f>
        <v/>
      </c>
      <c r="Q52" s="34" t="str">
        <f>[6]Strategie!$H50</f>
        <v/>
      </c>
      <c r="S52" s="34" t="str">
        <f>[6]Strategie!$B50</f>
        <v/>
      </c>
      <c r="T52" s="34" t="str">
        <f>[6]Strategie!$H50</f>
        <v/>
      </c>
    </row>
    <row r="53" spans="1:20" x14ac:dyDescent="0.25">
      <c r="A53" s="34" t="str">
        <f t="shared" si="0"/>
        <v/>
      </c>
      <c r="B53" s="34" t="e">
        <f t="shared" si="1"/>
        <v>#VALUE!</v>
      </c>
      <c r="C53" s="34" t="str">
        <f t="shared" si="2"/>
        <v/>
      </c>
      <c r="D53" s="34">
        <f t="shared" si="3"/>
        <v>0</v>
      </c>
      <c r="E53" s="34">
        <f t="shared" si="4"/>
        <v>0</v>
      </c>
      <c r="G53" s="34">
        <f t="shared" si="5"/>
        <v>0</v>
      </c>
      <c r="H53" s="34">
        <f t="shared" si="6"/>
        <v>0</v>
      </c>
      <c r="J53" s="34">
        <f t="shared" si="7"/>
        <v>0</v>
      </c>
      <c r="K53" s="34">
        <f t="shared" si="8"/>
        <v>0</v>
      </c>
      <c r="M53" s="34" t="str">
        <f>[6]Strategie!$B51</f>
        <v/>
      </c>
      <c r="N53" s="34" t="str">
        <f>[6]Strategie!$H51</f>
        <v/>
      </c>
      <c r="P53" s="34" t="str">
        <f>[6]Strategie!$B51</f>
        <v/>
      </c>
      <c r="Q53" s="34" t="str">
        <f>[6]Strategie!$H51</f>
        <v/>
      </c>
      <c r="S53" s="34" t="str">
        <f>[6]Strategie!$B51</f>
        <v/>
      </c>
      <c r="T53" s="34" t="str">
        <f>[6]Strategie!$H51</f>
        <v/>
      </c>
    </row>
    <row r="54" spans="1:20" x14ac:dyDescent="0.25">
      <c r="A54" s="34" t="str">
        <f t="shared" si="0"/>
        <v/>
      </c>
      <c r="B54" s="34" t="e">
        <f t="shared" si="1"/>
        <v>#VALUE!</v>
      </c>
      <c r="C54" s="34" t="str">
        <f t="shared" si="2"/>
        <v/>
      </c>
      <c r="D54" s="34">
        <f t="shared" si="3"/>
        <v>0</v>
      </c>
      <c r="E54" s="34">
        <f t="shared" si="4"/>
        <v>0</v>
      </c>
      <c r="G54" s="34">
        <f t="shared" si="5"/>
        <v>0</v>
      </c>
      <c r="H54" s="34">
        <f t="shared" si="6"/>
        <v>0</v>
      </c>
      <c r="J54" s="34">
        <f t="shared" si="7"/>
        <v>0</v>
      </c>
      <c r="K54" s="34">
        <f t="shared" si="8"/>
        <v>0</v>
      </c>
      <c r="M54" s="34" t="str">
        <f>[6]Strategie!$B52</f>
        <v/>
      </c>
      <c r="N54" s="34" t="str">
        <f>[6]Strategie!$H52</f>
        <v/>
      </c>
      <c r="P54" s="34" t="str">
        <f>[6]Strategie!$B52</f>
        <v/>
      </c>
      <c r="Q54" s="34" t="str">
        <f>[6]Strategie!$H52</f>
        <v/>
      </c>
      <c r="S54" s="34" t="str">
        <f>[6]Strategie!$B52</f>
        <v/>
      </c>
      <c r="T54" s="34" t="str">
        <f>[6]Strategie!$H52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6</vt:i4>
      </vt:variant>
    </vt:vector>
  </HeadingPairs>
  <TitlesOfParts>
    <vt:vector size="14" baseType="lpstr">
      <vt:lpstr>Pořadí zápasníků</vt:lpstr>
      <vt:lpstr>Vážní listina</vt:lpstr>
      <vt:lpstr>Tabulka kvalifikace</vt:lpstr>
      <vt:lpstr>Čísla utkání</vt:lpstr>
      <vt:lpstr>Hlasatel </vt:lpstr>
      <vt:lpstr>Bodovací lístek </vt:lpstr>
      <vt:lpstr>Trenér</vt:lpstr>
      <vt:lpstr>pořadí</vt:lpstr>
      <vt:lpstr>'Tabulka kvalifikace'!Názvy_tisku</vt:lpstr>
      <vt:lpstr>'Bodovací lístek '!Oblast_tisku</vt:lpstr>
      <vt:lpstr>'Hlasatel '!Oblast_tisku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2024-09-21T10:48:36Z</cp:lastPrinted>
  <dcterms:created xsi:type="dcterms:W3CDTF">2002-01-25T08:02:23Z</dcterms:created>
  <dcterms:modified xsi:type="dcterms:W3CDTF">2024-09-21T10:48:53Z</dcterms:modified>
</cp:coreProperties>
</file>